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janey.bowen\Desktop\"/>
    </mc:Choice>
  </mc:AlternateContent>
  <xr:revisionPtr revIDLastSave="0" documentId="13_ncr:1_{8842DB65-6121-4FFB-8559-D57DE09DC7B8}" xr6:coauthVersionLast="36" xr6:coauthVersionMax="36" xr10:uidLastSave="{00000000-0000-0000-0000-000000000000}"/>
  <bookViews>
    <workbookView xWindow="-28920" yWindow="1752" windowWidth="29040" windowHeight="8172" firstSheet="1" activeTab="1" xr2:uid="{00000000-000D-0000-FFFF-FFFF00000000}"/>
  </bookViews>
  <sheets>
    <sheet name="Summary" sheetId="15" r:id="rId1"/>
    <sheet name="PO New and CO Review" sheetId="13" r:id="rId2"/>
    <sheet name="PO TOTALS" sheetId="14" r:id="rId3"/>
    <sheet name="SUMMARY 08.28" sheetId="7" r:id="rId4"/>
    <sheet name="PurchaseOrders.List-OCT" sheetId="5" r:id="rId5"/>
    <sheet name="PurchaseOrders.List-JUL" sheetId="17" r:id="rId6"/>
    <sheet name="e.Builder Open PO Amts 10.21.25" sheetId="18" r:id="rId7"/>
    <sheet name="e.Builder Open PO Amts 08.28" sheetId="10" r:id="rId8"/>
    <sheet name="PurchaseOrderLineDistribution" sheetId="12" r:id="rId9"/>
    <sheet name="Sheet1" sheetId="16" r:id="rId10"/>
  </sheets>
  <definedNames>
    <definedName name="_xlnm._FilterDatabase" localSheetId="7" hidden="1">'e.Builder Open PO Amts 08.28'!$A$6:$O$291</definedName>
    <definedName name="_xlnm._FilterDatabase" localSheetId="6" hidden="1">'e.Builder Open PO Amts 10.21.25'!$A$6:$M$263</definedName>
    <definedName name="_xlnm._FilterDatabase" localSheetId="1" hidden="1">'PO New and CO Review'!$B$7:$P$7</definedName>
    <definedName name="_xlnm._FilterDatabase" localSheetId="2" hidden="1">'PO TOTALS'!$B$4:$I$257</definedName>
    <definedName name="_xlnm._FilterDatabase" localSheetId="8" hidden="1">PurchaseOrderLineDistribution!$A$7:$H$259</definedName>
    <definedName name="_xlnm._FilterDatabase" localSheetId="5" hidden="1">'PurchaseOrders.List-JUL'!$A$7:$F$239</definedName>
    <definedName name="_xlnm._FilterDatabase" localSheetId="4" hidden="1">'PurchaseOrders.List-OCT'!$A$7:$G$260</definedName>
    <definedName name="_xlnm._FilterDatabase" localSheetId="3" hidden="1">'SUMMARY 08.28'!$A$6:$P$258</definedName>
    <definedName name="Data_eBldr_OpenPO">'e.Builder Open PO Amts 08.28'!$H$6:$O$291</definedName>
    <definedName name="Data_PO_List">'PurchaseOrders.List-OCT'!$A$8:$E$260</definedName>
  </definedNames>
  <calcPr calcId="191029"/>
  <pivotCaches>
    <pivotCache cacheId="8" r:id="rId11"/>
  </pivotCaches>
</workbook>
</file>

<file path=xl/calcChain.xml><?xml version="1.0" encoding="utf-8"?>
<calcChain xmlns="http://schemas.openxmlformats.org/spreadsheetml/2006/main">
  <c r="H3" i="13" l="1"/>
  <c r="L89" i="13"/>
  <c r="M89" i="13"/>
  <c r="D6" i="14" l="1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D126" i="14"/>
  <c r="D127" i="14"/>
  <c r="D128" i="14"/>
  <c r="D129" i="14"/>
  <c r="D130" i="14"/>
  <c r="D131" i="14"/>
  <c r="D132" i="14"/>
  <c r="D133" i="14"/>
  <c r="D134" i="14"/>
  <c r="D135" i="14"/>
  <c r="D136" i="14"/>
  <c r="D137" i="14"/>
  <c r="D138" i="14"/>
  <c r="D139" i="14"/>
  <c r="D140" i="14"/>
  <c r="D141" i="14"/>
  <c r="D142" i="14"/>
  <c r="D143" i="14"/>
  <c r="D144" i="14"/>
  <c r="D145" i="14"/>
  <c r="D146" i="14"/>
  <c r="D147" i="14"/>
  <c r="D148" i="14"/>
  <c r="D149" i="14"/>
  <c r="D150" i="14"/>
  <c r="D151" i="14"/>
  <c r="D152" i="14"/>
  <c r="D153" i="14"/>
  <c r="D154" i="14"/>
  <c r="D155" i="14"/>
  <c r="D156" i="14"/>
  <c r="D157" i="14"/>
  <c r="D158" i="14"/>
  <c r="D159" i="14"/>
  <c r="D160" i="14"/>
  <c r="D161" i="14"/>
  <c r="D162" i="14"/>
  <c r="D163" i="14"/>
  <c r="D164" i="14"/>
  <c r="D165" i="14"/>
  <c r="D166" i="14"/>
  <c r="D167" i="14"/>
  <c r="D168" i="14"/>
  <c r="D169" i="14"/>
  <c r="D170" i="14"/>
  <c r="D171" i="14"/>
  <c r="D172" i="14"/>
  <c r="D173" i="14"/>
  <c r="D174" i="14"/>
  <c r="D175" i="14"/>
  <c r="D176" i="14"/>
  <c r="D177" i="14"/>
  <c r="D178" i="14"/>
  <c r="D179" i="14"/>
  <c r="D180" i="14"/>
  <c r="D181" i="14"/>
  <c r="D182" i="14"/>
  <c r="D183" i="14"/>
  <c r="D184" i="14"/>
  <c r="D185" i="14"/>
  <c r="D186" i="14"/>
  <c r="D187" i="14"/>
  <c r="D188" i="14"/>
  <c r="D189" i="14"/>
  <c r="D190" i="14"/>
  <c r="D191" i="14"/>
  <c r="D192" i="14"/>
  <c r="D193" i="14"/>
  <c r="D194" i="14"/>
  <c r="D195" i="14"/>
  <c r="D196" i="14"/>
  <c r="D197" i="14"/>
  <c r="D198" i="14"/>
  <c r="D199" i="14"/>
  <c r="D200" i="14"/>
  <c r="D201" i="14"/>
  <c r="D202" i="14"/>
  <c r="D203" i="14"/>
  <c r="D204" i="14"/>
  <c r="D205" i="14"/>
  <c r="D206" i="14"/>
  <c r="D207" i="14"/>
  <c r="D208" i="14"/>
  <c r="D209" i="14"/>
  <c r="D210" i="14"/>
  <c r="D211" i="14"/>
  <c r="D212" i="14"/>
  <c r="D213" i="14"/>
  <c r="D214" i="14"/>
  <c r="D215" i="14"/>
  <c r="D216" i="14"/>
  <c r="D217" i="14"/>
  <c r="D218" i="14"/>
  <c r="D219" i="14"/>
  <c r="D220" i="14"/>
  <c r="D221" i="14"/>
  <c r="D222" i="14"/>
  <c r="D223" i="14"/>
  <c r="D224" i="14"/>
  <c r="D225" i="14"/>
  <c r="D226" i="14"/>
  <c r="D227" i="14"/>
  <c r="D228" i="14"/>
  <c r="D229" i="14"/>
  <c r="D230" i="14"/>
  <c r="D231" i="14"/>
  <c r="D232" i="14"/>
  <c r="D233" i="14"/>
  <c r="D234" i="14"/>
  <c r="D235" i="14"/>
  <c r="D236" i="14"/>
  <c r="D237" i="14"/>
  <c r="D238" i="14"/>
  <c r="D239" i="14"/>
  <c r="D240" i="14"/>
  <c r="D241" i="14"/>
  <c r="D242" i="14"/>
  <c r="D243" i="14"/>
  <c r="D244" i="14"/>
  <c r="D245" i="14"/>
  <c r="D246" i="14"/>
  <c r="D247" i="14"/>
  <c r="D248" i="14"/>
  <c r="D249" i="14"/>
  <c r="D250" i="14"/>
  <c r="D251" i="14"/>
  <c r="D252" i="14"/>
  <c r="D253" i="14"/>
  <c r="D254" i="14"/>
  <c r="D255" i="14"/>
  <c r="D256" i="14"/>
  <c r="D257" i="14"/>
  <c r="L3" i="13" l="1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96" i="13"/>
  <c r="K97" i="13"/>
  <c r="K98" i="13"/>
  <c r="K99" i="13"/>
  <c r="K100" i="13"/>
  <c r="K101" i="13"/>
  <c r="K102" i="13"/>
  <c r="K103" i="13"/>
  <c r="K104" i="13"/>
  <c r="K105" i="13"/>
  <c r="K106" i="13"/>
  <c r="K107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0" i="13"/>
  <c r="K121" i="13"/>
  <c r="K122" i="13"/>
  <c r="K123" i="13"/>
  <c r="K124" i="13"/>
  <c r="K125" i="13"/>
  <c r="K126" i="13"/>
  <c r="K127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K147" i="13"/>
  <c r="K148" i="13"/>
  <c r="K149" i="13"/>
  <c r="K150" i="13"/>
  <c r="K151" i="13"/>
  <c r="K152" i="13"/>
  <c r="K153" i="13"/>
  <c r="K154" i="13"/>
  <c r="K155" i="13"/>
  <c r="K156" i="13"/>
  <c r="K157" i="13"/>
  <c r="K158" i="13"/>
  <c r="K159" i="13"/>
  <c r="K160" i="13"/>
  <c r="K161" i="13"/>
  <c r="K162" i="13"/>
  <c r="K163" i="13"/>
  <c r="K164" i="13"/>
  <c r="K165" i="13"/>
  <c r="K166" i="13"/>
  <c r="K167" i="13"/>
  <c r="K168" i="13"/>
  <c r="K169" i="13"/>
  <c r="K170" i="13"/>
  <c r="K171" i="13"/>
  <c r="K172" i="13"/>
  <c r="K173" i="13"/>
  <c r="K174" i="13"/>
  <c r="K175" i="13"/>
  <c r="K176" i="13"/>
  <c r="K177" i="13"/>
  <c r="K178" i="13"/>
  <c r="K179" i="13"/>
  <c r="K180" i="13"/>
  <c r="K181" i="13"/>
  <c r="K182" i="13"/>
  <c r="K183" i="13"/>
  <c r="K184" i="13"/>
  <c r="K185" i="13"/>
  <c r="K186" i="13"/>
  <c r="K187" i="13"/>
  <c r="K188" i="13"/>
  <c r="K189" i="13"/>
  <c r="K190" i="13"/>
  <c r="K191" i="13"/>
  <c r="K192" i="13"/>
  <c r="K193" i="13"/>
  <c r="K194" i="13"/>
  <c r="K195" i="13"/>
  <c r="K196" i="13"/>
  <c r="K197" i="13"/>
  <c r="K198" i="13"/>
  <c r="K199" i="13"/>
  <c r="K200" i="13"/>
  <c r="K201" i="13"/>
  <c r="K202" i="13"/>
  <c r="K203" i="13"/>
  <c r="K204" i="13"/>
  <c r="K205" i="13"/>
  <c r="K206" i="13"/>
  <c r="K207" i="13"/>
  <c r="K208" i="13"/>
  <c r="K209" i="13"/>
  <c r="K210" i="13"/>
  <c r="K211" i="13"/>
  <c r="K212" i="13"/>
  <c r="K213" i="13"/>
  <c r="K214" i="13"/>
  <c r="K215" i="13"/>
  <c r="K216" i="13"/>
  <c r="K217" i="13"/>
  <c r="K218" i="13"/>
  <c r="K219" i="13"/>
  <c r="K220" i="13"/>
  <c r="K221" i="13"/>
  <c r="K222" i="13"/>
  <c r="K223" i="13"/>
  <c r="K224" i="13"/>
  <c r="K225" i="13"/>
  <c r="K226" i="13"/>
  <c r="K227" i="13"/>
  <c r="K228" i="13"/>
  <c r="K229" i="13"/>
  <c r="K230" i="13"/>
  <c r="K231" i="13"/>
  <c r="K232" i="13"/>
  <c r="K233" i="13"/>
  <c r="K234" i="13"/>
  <c r="K235" i="13"/>
  <c r="K236" i="13"/>
  <c r="K237" i="13"/>
  <c r="K238" i="13"/>
  <c r="K239" i="13"/>
  <c r="K240" i="13"/>
  <c r="K241" i="13"/>
  <c r="K242" i="13"/>
  <c r="K243" i="13"/>
  <c r="K244" i="13"/>
  <c r="K245" i="13"/>
  <c r="K246" i="13"/>
  <c r="K247" i="13"/>
  <c r="K248" i="13"/>
  <c r="K249" i="13"/>
  <c r="K250" i="13"/>
  <c r="K251" i="13"/>
  <c r="K252" i="13"/>
  <c r="K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J69" i="13"/>
  <c r="J70" i="13"/>
  <c r="J71" i="13"/>
  <c r="J72" i="13"/>
  <c r="J73" i="13"/>
  <c r="J74" i="13"/>
  <c r="J75" i="13"/>
  <c r="J76" i="13"/>
  <c r="J77" i="13"/>
  <c r="J78" i="13"/>
  <c r="J79" i="13"/>
  <c r="J80" i="13"/>
  <c r="J81" i="13"/>
  <c r="J82" i="13"/>
  <c r="J83" i="13"/>
  <c r="J84" i="13"/>
  <c r="J85" i="13"/>
  <c r="J86" i="13"/>
  <c r="J87" i="13"/>
  <c r="J88" i="13"/>
  <c r="J89" i="13"/>
  <c r="J90" i="13"/>
  <c r="J91" i="13"/>
  <c r="J92" i="13"/>
  <c r="J93" i="13"/>
  <c r="J94" i="13"/>
  <c r="J95" i="13"/>
  <c r="J96" i="13"/>
  <c r="J97" i="13"/>
  <c r="J98" i="13"/>
  <c r="J99" i="13"/>
  <c r="J100" i="13"/>
  <c r="J101" i="13"/>
  <c r="J102" i="13"/>
  <c r="J103" i="13"/>
  <c r="J104" i="13"/>
  <c r="J105" i="13"/>
  <c r="J106" i="13"/>
  <c r="J107" i="13"/>
  <c r="J108" i="13"/>
  <c r="J109" i="13"/>
  <c r="J110" i="13"/>
  <c r="J111" i="13"/>
  <c r="J112" i="13"/>
  <c r="J113" i="13"/>
  <c r="J114" i="13"/>
  <c r="J115" i="13"/>
  <c r="J116" i="13"/>
  <c r="J117" i="13"/>
  <c r="J118" i="13"/>
  <c r="J119" i="13"/>
  <c r="J120" i="13"/>
  <c r="J121" i="13"/>
  <c r="J122" i="13"/>
  <c r="J123" i="13"/>
  <c r="J124" i="13"/>
  <c r="J125" i="13"/>
  <c r="J126" i="13"/>
  <c r="J127" i="13"/>
  <c r="J128" i="13"/>
  <c r="J129" i="13"/>
  <c r="J130" i="13"/>
  <c r="J131" i="13"/>
  <c r="J132" i="13"/>
  <c r="J133" i="13"/>
  <c r="J134" i="13"/>
  <c r="J135" i="13"/>
  <c r="J136" i="13"/>
  <c r="J137" i="13"/>
  <c r="J138" i="13"/>
  <c r="J139" i="13"/>
  <c r="J140" i="13"/>
  <c r="J141" i="13"/>
  <c r="J142" i="13"/>
  <c r="J143" i="13"/>
  <c r="J144" i="13"/>
  <c r="J145" i="13"/>
  <c r="J146" i="13"/>
  <c r="J147" i="13"/>
  <c r="J148" i="13"/>
  <c r="J149" i="13"/>
  <c r="J150" i="13"/>
  <c r="J151" i="13"/>
  <c r="J152" i="13"/>
  <c r="J153" i="13"/>
  <c r="J154" i="13"/>
  <c r="J155" i="13"/>
  <c r="J156" i="13"/>
  <c r="J157" i="13"/>
  <c r="J158" i="13"/>
  <c r="J159" i="13"/>
  <c r="J160" i="13"/>
  <c r="J161" i="13"/>
  <c r="J162" i="13"/>
  <c r="J163" i="13"/>
  <c r="J164" i="13"/>
  <c r="J165" i="13"/>
  <c r="J166" i="13"/>
  <c r="J167" i="13"/>
  <c r="J168" i="13"/>
  <c r="J169" i="13"/>
  <c r="J170" i="13"/>
  <c r="J171" i="13"/>
  <c r="J172" i="13"/>
  <c r="J173" i="13"/>
  <c r="J174" i="13"/>
  <c r="J175" i="13"/>
  <c r="J176" i="13"/>
  <c r="J177" i="13"/>
  <c r="J178" i="13"/>
  <c r="J179" i="13"/>
  <c r="J180" i="13"/>
  <c r="J181" i="13"/>
  <c r="J182" i="13"/>
  <c r="J183" i="13"/>
  <c r="J184" i="13"/>
  <c r="J185" i="13"/>
  <c r="J186" i="13"/>
  <c r="J187" i="13"/>
  <c r="J188" i="13"/>
  <c r="J189" i="13"/>
  <c r="J190" i="13"/>
  <c r="J191" i="13"/>
  <c r="J192" i="13"/>
  <c r="J193" i="13"/>
  <c r="J194" i="13"/>
  <c r="J195" i="13"/>
  <c r="J196" i="13"/>
  <c r="J197" i="13"/>
  <c r="J198" i="13"/>
  <c r="J199" i="13"/>
  <c r="J200" i="13"/>
  <c r="J201" i="13"/>
  <c r="J202" i="13"/>
  <c r="J203" i="13"/>
  <c r="J204" i="13"/>
  <c r="J205" i="13"/>
  <c r="J206" i="13"/>
  <c r="J207" i="13"/>
  <c r="J208" i="13"/>
  <c r="J209" i="13"/>
  <c r="J210" i="13"/>
  <c r="J211" i="13"/>
  <c r="J212" i="13"/>
  <c r="J213" i="13"/>
  <c r="J214" i="13"/>
  <c r="J215" i="13"/>
  <c r="J216" i="13"/>
  <c r="J217" i="13"/>
  <c r="J218" i="13"/>
  <c r="J219" i="13"/>
  <c r="J220" i="13"/>
  <c r="J221" i="13"/>
  <c r="J222" i="13"/>
  <c r="J223" i="13"/>
  <c r="J224" i="13"/>
  <c r="J225" i="13"/>
  <c r="J226" i="13"/>
  <c r="J227" i="13"/>
  <c r="J228" i="13"/>
  <c r="J229" i="13"/>
  <c r="J230" i="13"/>
  <c r="J231" i="13"/>
  <c r="J232" i="13"/>
  <c r="J233" i="13"/>
  <c r="J234" i="13"/>
  <c r="J235" i="13"/>
  <c r="J236" i="13"/>
  <c r="J237" i="13"/>
  <c r="J238" i="13"/>
  <c r="J239" i="13"/>
  <c r="J240" i="13"/>
  <c r="J241" i="13"/>
  <c r="J242" i="13"/>
  <c r="J243" i="13"/>
  <c r="J244" i="13"/>
  <c r="J245" i="13"/>
  <c r="J246" i="13"/>
  <c r="J247" i="13"/>
  <c r="J248" i="13"/>
  <c r="J249" i="13"/>
  <c r="J250" i="13"/>
  <c r="J251" i="13"/>
  <c r="J252" i="13"/>
  <c r="J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6" i="13"/>
  <c r="P47" i="13"/>
  <c r="P48" i="13"/>
  <c r="P49" i="13"/>
  <c r="P50" i="13"/>
  <c r="P51" i="13"/>
  <c r="P52" i="13"/>
  <c r="P53" i="13"/>
  <c r="P54" i="13"/>
  <c r="P55" i="13"/>
  <c r="P56" i="13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2" i="13"/>
  <c r="P83" i="13"/>
  <c r="P84" i="13"/>
  <c r="P85" i="13"/>
  <c r="P86" i="13"/>
  <c r="P87" i="13"/>
  <c r="P88" i="13"/>
  <c r="P89" i="13"/>
  <c r="P90" i="13"/>
  <c r="P91" i="13"/>
  <c r="P92" i="13"/>
  <c r="P93" i="13"/>
  <c r="P94" i="13"/>
  <c r="P95" i="13"/>
  <c r="P96" i="13"/>
  <c r="P97" i="13"/>
  <c r="P98" i="13"/>
  <c r="P99" i="13"/>
  <c r="P100" i="13"/>
  <c r="P101" i="13"/>
  <c r="P102" i="13"/>
  <c r="P103" i="13"/>
  <c r="P104" i="13"/>
  <c r="P105" i="13"/>
  <c r="P106" i="13"/>
  <c r="P107" i="13"/>
  <c r="P108" i="13"/>
  <c r="P109" i="13"/>
  <c r="P110" i="13"/>
  <c r="P111" i="13"/>
  <c r="P112" i="13"/>
  <c r="P113" i="13"/>
  <c r="P114" i="13"/>
  <c r="P115" i="13"/>
  <c r="P116" i="13"/>
  <c r="P117" i="13"/>
  <c r="P118" i="13"/>
  <c r="P119" i="13"/>
  <c r="P120" i="13"/>
  <c r="P121" i="13"/>
  <c r="P122" i="13"/>
  <c r="P123" i="13"/>
  <c r="P124" i="13"/>
  <c r="P125" i="13"/>
  <c r="P126" i="13"/>
  <c r="P127" i="13"/>
  <c r="P128" i="13"/>
  <c r="P129" i="13"/>
  <c r="P130" i="13"/>
  <c r="P131" i="13"/>
  <c r="P132" i="13"/>
  <c r="P133" i="13"/>
  <c r="P134" i="13"/>
  <c r="P135" i="13"/>
  <c r="P136" i="13"/>
  <c r="P137" i="13"/>
  <c r="P138" i="13"/>
  <c r="P139" i="13"/>
  <c r="P140" i="13"/>
  <c r="P141" i="13"/>
  <c r="P142" i="13"/>
  <c r="P143" i="13"/>
  <c r="P144" i="13"/>
  <c r="P145" i="13"/>
  <c r="P146" i="13"/>
  <c r="P147" i="13"/>
  <c r="P148" i="13"/>
  <c r="P149" i="13"/>
  <c r="P150" i="13"/>
  <c r="P151" i="13"/>
  <c r="P152" i="13"/>
  <c r="P153" i="13"/>
  <c r="P154" i="13"/>
  <c r="P155" i="13"/>
  <c r="P156" i="13"/>
  <c r="P157" i="13"/>
  <c r="P158" i="13"/>
  <c r="P159" i="13"/>
  <c r="P160" i="13"/>
  <c r="P161" i="13"/>
  <c r="P162" i="13"/>
  <c r="P163" i="13"/>
  <c r="P164" i="13"/>
  <c r="P165" i="13"/>
  <c r="P166" i="13"/>
  <c r="P167" i="13"/>
  <c r="P168" i="13"/>
  <c r="P169" i="13"/>
  <c r="P170" i="13"/>
  <c r="P171" i="13"/>
  <c r="P172" i="13"/>
  <c r="P173" i="13"/>
  <c r="P174" i="13"/>
  <c r="P175" i="13"/>
  <c r="P176" i="13"/>
  <c r="P177" i="13"/>
  <c r="P178" i="13"/>
  <c r="P179" i="13"/>
  <c r="P180" i="13"/>
  <c r="P181" i="13"/>
  <c r="P182" i="13"/>
  <c r="P183" i="13"/>
  <c r="P184" i="13"/>
  <c r="P185" i="13"/>
  <c r="P186" i="13"/>
  <c r="P187" i="13"/>
  <c r="P188" i="13"/>
  <c r="P189" i="13"/>
  <c r="P190" i="13"/>
  <c r="P191" i="13"/>
  <c r="P192" i="13"/>
  <c r="P193" i="13"/>
  <c r="P194" i="13"/>
  <c r="P195" i="13"/>
  <c r="P196" i="13"/>
  <c r="P197" i="13"/>
  <c r="P198" i="13"/>
  <c r="P199" i="13"/>
  <c r="P200" i="13"/>
  <c r="P201" i="13"/>
  <c r="P202" i="13"/>
  <c r="P203" i="13"/>
  <c r="P204" i="13"/>
  <c r="P205" i="13"/>
  <c r="P206" i="13"/>
  <c r="P207" i="13"/>
  <c r="P208" i="13"/>
  <c r="P209" i="13"/>
  <c r="P210" i="13"/>
  <c r="P211" i="13"/>
  <c r="P212" i="13"/>
  <c r="P213" i="13"/>
  <c r="P214" i="13"/>
  <c r="P215" i="13"/>
  <c r="P216" i="13"/>
  <c r="P217" i="13"/>
  <c r="P218" i="13"/>
  <c r="P219" i="13"/>
  <c r="P220" i="13"/>
  <c r="P221" i="13"/>
  <c r="P222" i="13"/>
  <c r="P223" i="13"/>
  <c r="P224" i="13"/>
  <c r="P225" i="13"/>
  <c r="P226" i="13"/>
  <c r="P227" i="13"/>
  <c r="P228" i="13"/>
  <c r="P229" i="13"/>
  <c r="P230" i="13"/>
  <c r="P231" i="13"/>
  <c r="P232" i="13"/>
  <c r="P233" i="13"/>
  <c r="P234" i="13"/>
  <c r="P235" i="13"/>
  <c r="P236" i="13"/>
  <c r="P237" i="13"/>
  <c r="P238" i="13"/>
  <c r="P239" i="13"/>
  <c r="P240" i="13"/>
  <c r="P241" i="13"/>
  <c r="P242" i="13"/>
  <c r="P243" i="13"/>
  <c r="P244" i="13"/>
  <c r="P245" i="13"/>
  <c r="P246" i="13"/>
  <c r="P247" i="13"/>
  <c r="P248" i="13"/>
  <c r="P249" i="13"/>
  <c r="P250" i="13"/>
  <c r="P251" i="13"/>
  <c r="P252" i="13"/>
  <c r="P8" i="13"/>
  <c r="N217" i="7"/>
  <c r="N80" i="7"/>
  <c r="N21" i="7"/>
  <c r="L30" i="7"/>
  <c r="O30" i="7"/>
  <c r="O213" i="7"/>
  <c r="N8" i="7"/>
  <c r="N9" i="7"/>
  <c r="N10" i="7"/>
  <c r="N11" i="7"/>
  <c r="N12" i="7"/>
  <c r="N13" i="7"/>
  <c r="N14" i="7"/>
  <c r="N15" i="7"/>
  <c r="N16" i="7"/>
  <c r="N17" i="7"/>
  <c r="N20" i="7"/>
  <c r="N22" i="7"/>
  <c r="N23" i="7"/>
  <c r="N26" i="7"/>
  <c r="N27" i="7"/>
  <c r="N28" i="7"/>
  <c r="N29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2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N144" i="7"/>
  <c r="N145" i="7"/>
  <c r="N146" i="7"/>
  <c r="N147" i="7"/>
  <c r="N148" i="7"/>
  <c r="N149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0" i="7"/>
  <c r="N171" i="7"/>
  <c r="N172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N187" i="7"/>
  <c r="N188" i="7"/>
  <c r="N189" i="7"/>
  <c r="N190" i="7"/>
  <c r="N191" i="7"/>
  <c r="N19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8" i="7"/>
  <c r="N209" i="7"/>
  <c r="N210" i="7"/>
  <c r="N211" i="7"/>
  <c r="N212" i="7"/>
  <c r="N214" i="7"/>
  <c r="N215" i="7"/>
  <c r="N216" i="7"/>
  <c r="N218" i="7"/>
  <c r="N219" i="7"/>
  <c r="N220" i="7"/>
  <c r="N221" i="7"/>
  <c r="N222" i="7"/>
  <c r="N223" i="7"/>
  <c r="N224" i="7"/>
  <c r="N225" i="7"/>
  <c r="N226" i="7"/>
  <c r="N227" i="7"/>
  <c r="N228" i="7"/>
  <c r="N229" i="7"/>
  <c r="N230" i="7"/>
  <c r="N231" i="7"/>
  <c r="N232" i="7"/>
  <c r="N233" i="7"/>
  <c r="N234" i="7"/>
  <c r="N235" i="7"/>
  <c r="N236" i="7"/>
  <c r="N237" i="7"/>
  <c r="N238" i="7"/>
  <c r="N239" i="7"/>
  <c r="N240" i="7"/>
  <c r="N241" i="7"/>
  <c r="N242" i="7"/>
  <c r="N243" i="7"/>
  <c r="N244" i="7"/>
  <c r="N245" i="7"/>
  <c r="N246" i="7"/>
  <c r="N247" i="7"/>
  <c r="N248" i="7"/>
  <c r="N249" i="7"/>
  <c r="N250" i="7"/>
  <c r="N251" i="7"/>
  <c r="N252" i="7"/>
  <c r="N253" i="7"/>
  <c r="N254" i="7"/>
  <c r="N255" i="7"/>
  <c r="N256" i="7"/>
  <c r="N257" i="7"/>
  <c r="N7" i="7"/>
  <c r="M5" i="18"/>
  <c r="H4" i="12" s="1"/>
  <c r="O3" i="13"/>
  <c r="I29" i="14"/>
  <c r="E6" i="17"/>
  <c r="L18" i="7"/>
  <c r="L19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L194" i="7"/>
  <c r="L195" i="7"/>
  <c r="L196" i="7"/>
  <c r="L197" i="7"/>
  <c r="L198" i="7"/>
  <c r="L199" i="7"/>
  <c r="L200" i="7"/>
  <c r="L201" i="7"/>
  <c r="L202" i="7"/>
  <c r="L203" i="7"/>
  <c r="L204" i="7"/>
  <c r="L205" i="7"/>
  <c r="L206" i="7"/>
  <c r="L207" i="7"/>
  <c r="L208" i="7"/>
  <c r="L209" i="7"/>
  <c r="L210" i="7"/>
  <c r="L211" i="7"/>
  <c r="L212" i="7"/>
  <c r="L213" i="7"/>
  <c r="L214" i="7"/>
  <c r="L215" i="7"/>
  <c r="L216" i="7"/>
  <c r="L217" i="7"/>
  <c r="L218" i="7"/>
  <c r="L219" i="7"/>
  <c r="L220" i="7"/>
  <c r="L221" i="7"/>
  <c r="L222" i="7"/>
  <c r="L223" i="7"/>
  <c r="L224" i="7"/>
  <c r="L225" i="7"/>
  <c r="L226" i="7"/>
  <c r="L227" i="7"/>
  <c r="L228" i="7"/>
  <c r="L229" i="7"/>
  <c r="L230" i="7"/>
  <c r="L231" i="7"/>
  <c r="L232" i="7"/>
  <c r="L233" i="7"/>
  <c r="L234" i="7"/>
  <c r="L235" i="7"/>
  <c r="L236" i="7"/>
  <c r="L237" i="7"/>
  <c r="L238" i="7"/>
  <c r="L239" i="7"/>
  <c r="L240" i="7"/>
  <c r="L241" i="7"/>
  <c r="L242" i="7"/>
  <c r="L243" i="7"/>
  <c r="L244" i="7"/>
  <c r="L245" i="7"/>
  <c r="L246" i="7"/>
  <c r="L247" i="7"/>
  <c r="L248" i="7"/>
  <c r="L249" i="7"/>
  <c r="L250" i="7"/>
  <c r="L251" i="7"/>
  <c r="L252" i="7"/>
  <c r="L253" i="7"/>
  <c r="L254" i="7"/>
  <c r="L255" i="7"/>
  <c r="L256" i="7"/>
  <c r="L257" i="7"/>
  <c r="L258" i="7"/>
  <c r="H2" i="13" l="1"/>
  <c r="J3" i="13"/>
  <c r="N4" i="7"/>
  <c r="N2" i="7" s="1"/>
  <c r="N1" i="7" l="1"/>
  <c r="L4" i="7" l="1"/>
  <c r="K7" i="7"/>
  <c r="M12" i="13"/>
  <c r="M11" i="13"/>
  <c r="M10" i="13"/>
  <c r="M9" i="13"/>
  <c r="M8" i="13"/>
  <c r="H3" i="14"/>
  <c r="I257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1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94" i="14"/>
  <c r="I95" i="14"/>
  <c r="I96" i="14"/>
  <c r="I97" i="14"/>
  <c r="I98" i="14"/>
  <c r="I99" i="14"/>
  <c r="I100" i="14"/>
  <c r="I101" i="14"/>
  <c r="I102" i="14"/>
  <c r="I103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116" i="14"/>
  <c r="I117" i="14"/>
  <c r="I118" i="14"/>
  <c r="I119" i="14"/>
  <c r="I120" i="14"/>
  <c r="I121" i="14"/>
  <c r="I122" i="14"/>
  <c r="I123" i="14"/>
  <c r="I124" i="14"/>
  <c r="I125" i="14"/>
  <c r="I126" i="14"/>
  <c r="I127" i="14"/>
  <c r="I128" i="14"/>
  <c r="I129" i="14"/>
  <c r="I130" i="14"/>
  <c r="I131" i="14"/>
  <c r="I132" i="14"/>
  <c r="I133" i="14"/>
  <c r="I134" i="14"/>
  <c r="I135" i="14"/>
  <c r="I136" i="14"/>
  <c r="I137" i="14"/>
  <c r="I138" i="14"/>
  <c r="I139" i="14"/>
  <c r="I140" i="14"/>
  <c r="I141" i="14"/>
  <c r="I142" i="14"/>
  <c r="I143" i="14"/>
  <c r="I144" i="14"/>
  <c r="I145" i="14"/>
  <c r="I146" i="14"/>
  <c r="I147" i="14"/>
  <c r="I148" i="14"/>
  <c r="I149" i="14"/>
  <c r="I150" i="14"/>
  <c r="I151" i="14"/>
  <c r="I152" i="14"/>
  <c r="I153" i="14"/>
  <c r="I154" i="14"/>
  <c r="I155" i="14"/>
  <c r="I156" i="14"/>
  <c r="I157" i="14"/>
  <c r="I158" i="14"/>
  <c r="I159" i="14"/>
  <c r="I160" i="14"/>
  <c r="I161" i="14"/>
  <c r="I162" i="14"/>
  <c r="I163" i="14"/>
  <c r="I164" i="14"/>
  <c r="I165" i="14"/>
  <c r="I166" i="14"/>
  <c r="I167" i="14"/>
  <c r="I168" i="14"/>
  <c r="I169" i="14"/>
  <c r="I170" i="14"/>
  <c r="I171" i="14"/>
  <c r="I172" i="14"/>
  <c r="I173" i="14"/>
  <c r="I174" i="14"/>
  <c r="I175" i="14"/>
  <c r="I176" i="14"/>
  <c r="I177" i="14"/>
  <c r="I178" i="14"/>
  <c r="I179" i="14"/>
  <c r="I180" i="14"/>
  <c r="I181" i="14"/>
  <c r="I182" i="14"/>
  <c r="I183" i="14"/>
  <c r="I184" i="14"/>
  <c r="I185" i="14"/>
  <c r="I186" i="14"/>
  <c r="I187" i="14"/>
  <c r="I188" i="14"/>
  <c r="I189" i="14"/>
  <c r="I190" i="14"/>
  <c r="I191" i="14"/>
  <c r="I192" i="14"/>
  <c r="I193" i="14"/>
  <c r="I194" i="14"/>
  <c r="I195" i="14"/>
  <c r="I196" i="14"/>
  <c r="I197" i="14"/>
  <c r="I198" i="14"/>
  <c r="I199" i="14"/>
  <c r="I200" i="14"/>
  <c r="I201" i="14"/>
  <c r="I202" i="14"/>
  <c r="I203" i="14"/>
  <c r="I204" i="14"/>
  <c r="I205" i="14"/>
  <c r="I206" i="14"/>
  <c r="I207" i="14"/>
  <c r="I208" i="14"/>
  <c r="I209" i="14"/>
  <c r="I210" i="14"/>
  <c r="I211" i="14"/>
  <c r="I212" i="14"/>
  <c r="I213" i="14"/>
  <c r="I214" i="14"/>
  <c r="I215" i="14"/>
  <c r="I216" i="14"/>
  <c r="I217" i="14"/>
  <c r="I218" i="14"/>
  <c r="I219" i="14"/>
  <c r="I220" i="14"/>
  <c r="I221" i="14"/>
  <c r="I222" i="14"/>
  <c r="I223" i="14"/>
  <c r="I224" i="14"/>
  <c r="I225" i="14"/>
  <c r="I226" i="14"/>
  <c r="I227" i="14"/>
  <c r="I228" i="14"/>
  <c r="I229" i="14"/>
  <c r="I230" i="14"/>
  <c r="I231" i="14"/>
  <c r="I232" i="14"/>
  <c r="I233" i="14"/>
  <c r="I234" i="14"/>
  <c r="I235" i="14"/>
  <c r="I236" i="14"/>
  <c r="I237" i="14"/>
  <c r="I238" i="14"/>
  <c r="I239" i="14"/>
  <c r="I240" i="14"/>
  <c r="I241" i="14"/>
  <c r="I242" i="14"/>
  <c r="I243" i="14"/>
  <c r="I244" i="14"/>
  <c r="I245" i="14"/>
  <c r="I246" i="14"/>
  <c r="I247" i="14"/>
  <c r="I248" i="14"/>
  <c r="I249" i="14"/>
  <c r="I250" i="14"/>
  <c r="I251" i="14"/>
  <c r="I252" i="14"/>
  <c r="I253" i="14"/>
  <c r="I254" i="14"/>
  <c r="I255" i="14"/>
  <c r="I256" i="14"/>
  <c r="AA259" i="13"/>
  <c r="L2" i="13" l="1"/>
  <c r="I3" i="14"/>
  <c r="Z259" i="13"/>
  <c r="I2" i="14" l="1"/>
  <c r="I1" i="14"/>
  <c r="I258" i="7"/>
  <c r="M7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M173" i="7"/>
  <c r="M174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M187" i="7"/>
  <c r="M188" i="7"/>
  <c r="M189" i="7"/>
  <c r="M190" i="7"/>
  <c r="M191" i="7"/>
  <c r="M192" i="7"/>
  <c r="M193" i="7"/>
  <c r="M194" i="7"/>
  <c r="M195" i="7"/>
  <c r="M196" i="7"/>
  <c r="M197" i="7"/>
  <c r="M198" i="7"/>
  <c r="M199" i="7"/>
  <c r="M20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2" i="7"/>
  <c r="M223" i="7"/>
  <c r="M224" i="7"/>
  <c r="M225" i="7"/>
  <c r="M226" i="7"/>
  <c r="M227" i="7"/>
  <c r="M228" i="7"/>
  <c r="M229" i="7"/>
  <c r="M230" i="7"/>
  <c r="M231" i="7"/>
  <c r="M232" i="7"/>
  <c r="M233" i="7"/>
  <c r="M234" i="7"/>
  <c r="M235" i="7"/>
  <c r="M236" i="7"/>
  <c r="M237" i="7"/>
  <c r="M238" i="7"/>
  <c r="M239" i="7"/>
  <c r="M240" i="7"/>
  <c r="M241" i="7"/>
  <c r="M242" i="7"/>
  <c r="M243" i="7"/>
  <c r="M244" i="7"/>
  <c r="M245" i="7"/>
  <c r="M246" i="7"/>
  <c r="M247" i="7"/>
  <c r="M248" i="7"/>
  <c r="M249" i="7"/>
  <c r="M250" i="7"/>
  <c r="M251" i="7"/>
  <c r="M252" i="7"/>
  <c r="M253" i="7"/>
  <c r="M254" i="7"/>
  <c r="M255" i="7"/>
  <c r="M256" i="7"/>
  <c r="M257" i="7"/>
  <c r="M258" i="7"/>
  <c r="M8" i="7"/>
  <c r="O5" i="10" l="1"/>
  <c r="E6" i="5"/>
  <c r="H2" i="14" s="1"/>
  <c r="I8" i="7" l="1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7" i="7"/>
  <c r="H4" i="7"/>
  <c r="O50" i="7" l="1"/>
  <c r="O52" i="7"/>
  <c r="O17" i="7"/>
  <c r="K136" i="7"/>
  <c r="O98" i="7"/>
  <c r="O258" i="7"/>
  <c r="O21" i="7"/>
  <c r="O25" i="7"/>
  <c r="O26" i="7"/>
  <c r="O20" i="7"/>
  <c r="O8" i="7"/>
  <c r="O9" i="7"/>
  <c r="O10" i="7"/>
  <c r="O11" i="7"/>
  <c r="O12" i="7"/>
  <c r="O13" i="7"/>
  <c r="O14" i="7"/>
  <c r="O15" i="7"/>
  <c r="O16" i="7"/>
  <c r="O7" i="7"/>
  <c r="K104" i="7"/>
  <c r="O256" i="7" l="1"/>
  <c r="O209" i="7"/>
  <c r="O201" i="7"/>
  <c r="O202" i="7"/>
  <c r="O255" i="7"/>
  <c r="O133" i="7"/>
  <c r="O90" i="7"/>
  <c r="O83" i="7"/>
  <c r="O22" i="7"/>
  <c r="O57" i="7"/>
  <c r="O93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J236" i="7"/>
  <c r="J237" i="7"/>
  <c r="J238" i="7"/>
  <c r="J239" i="7"/>
  <c r="J240" i="7"/>
  <c r="J241" i="7"/>
  <c r="J242" i="7"/>
  <c r="J243" i="7"/>
  <c r="J244" i="7"/>
  <c r="J245" i="7"/>
  <c r="J246" i="7"/>
  <c r="J247" i="7"/>
  <c r="J248" i="7"/>
  <c r="J249" i="7"/>
  <c r="J250" i="7"/>
  <c r="J251" i="7"/>
  <c r="J252" i="7"/>
  <c r="J253" i="7"/>
  <c r="J254" i="7"/>
  <c r="J255" i="7"/>
  <c r="J256" i="7"/>
  <c r="J257" i="7"/>
  <c r="J258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8" i="7"/>
  <c r="J209" i="7"/>
  <c r="J210" i="7"/>
  <c r="J211" i="7"/>
  <c r="J212" i="7"/>
  <c r="J213" i="7"/>
  <c r="J214" i="7"/>
  <c r="J215" i="7"/>
  <c r="J216" i="7"/>
  <c r="J217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J230" i="7"/>
  <c r="J231" i="7"/>
  <c r="J232" i="7"/>
  <c r="J233" i="7"/>
  <c r="J234" i="7"/>
  <c r="J235" i="7"/>
  <c r="J7" i="7"/>
  <c r="H6" i="12"/>
  <c r="M221" i="13"/>
  <c r="M222" i="13"/>
  <c r="M250" i="13"/>
  <c r="M251" i="13"/>
  <c r="M252" i="13"/>
  <c r="M219" i="13"/>
  <c r="M218" i="13"/>
  <c r="M217" i="13"/>
  <c r="M216" i="13"/>
  <c r="M213" i="13"/>
  <c r="M206" i="13"/>
  <c r="M200" i="13"/>
  <c r="M198" i="13"/>
  <c r="M181" i="13"/>
  <c r="M190" i="13"/>
  <c r="M178" i="13"/>
  <c r="M170" i="13"/>
  <c r="M171" i="13"/>
  <c r="M167" i="13"/>
  <c r="M165" i="13"/>
  <c r="M246" i="13" l="1"/>
  <c r="M13" i="13"/>
  <c r="M234" i="13"/>
  <c r="M29" i="13"/>
  <c r="M179" i="13"/>
  <c r="M203" i="13"/>
  <c r="M215" i="13"/>
  <c r="M245" i="13"/>
  <c r="M17" i="13"/>
  <c r="M233" i="13"/>
  <c r="M28" i="13"/>
  <c r="M172" i="13"/>
  <c r="M180" i="13"/>
  <c r="M197" i="13"/>
  <c r="M204" i="13"/>
  <c r="M244" i="13"/>
  <c r="M18" i="13"/>
  <c r="M232" i="13"/>
  <c r="M30" i="13"/>
  <c r="M220" i="13"/>
  <c r="M196" i="13"/>
  <c r="M243" i="13"/>
  <c r="M20" i="13"/>
  <c r="M231" i="13"/>
  <c r="M32" i="13"/>
  <c r="M189" i="13"/>
  <c r="M195" i="13"/>
  <c r="M205" i="13"/>
  <c r="M242" i="13"/>
  <c r="M19" i="13"/>
  <c r="M230" i="13"/>
  <c r="M31" i="13"/>
  <c r="M169" i="13"/>
  <c r="M188" i="13"/>
  <c r="M194" i="13"/>
  <c r="M208" i="13"/>
  <c r="M241" i="13"/>
  <c r="M22" i="13"/>
  <c r="M229" i="13"/>
  <c r="M33" i="13"/>
  <c r="M168" i="13"/>
  <c r="M187" i="13"/>
  <c r="M193" i="13"/>
  <c r="M207" i="13"/>
  <c r="M240" i="13"/>
  <c r="M21" i="13"/>
  <c r="M228" i="13"/>
  <c r="M34" i="13"/>
  <c r="M175" i="13"/>
  <c r="M186" i="13"/>
  <c r="M192" i="13"/>
  <c r="M209" i="13"/>
  <c r="M239" i="13"/>
  <c r="M25" i="13"/>
  <c r="M227" i="13"/>
  <c r="M35" i="13"/>
  <c r="M174" i="13"/>
  <c r="M185" i="13"/>
  <c r="M191" i="13"/>
  <c r="M212" i="13"/>
  <c r="M238" i="13"/>
  <c r="M24" i="13"/>
  <c r="M226" i="13"/>
  <c r="M41" i="13"/>
  <c r="M173" i="13"/>
  <c r="M184" i="13"/>
  <c r="M199" i="13"/>
  <c r="M211" i="13"/>
  <c r="M249" i="13"/>
  <c r="M16" i="13"/>
  <c r="M237" i="13"/>
  <c r="M23" i="13"/>
  <c r="M225" i="13"/>
  <c r="M40" i="13"/>
  <c r="M164" i="13"/>
  <c r="M183" i="13"/>
  <c r="M210" i="13"/>
  <c r="M248" i="13"/>
  <c r="M15" i="13"/>
  <c r="M236" i="13"/>
  <c r="M27" i="13"/>
  <c r="M224" i="13"/>
  <c r="M39" i="13"/>
  <c r="M177" i="13"/>
  <c r="M202" i="13"/>
  <c r="M166" i="13"/>
  <c r="M176" i="13"/>
  <c r="M182" i="13"/>
  <c r="M201" i="13"/>
  <c r="M214" i="13"/>
  <c r="M247" i="13"/>
  <c r="M14" i="13"/>
  <c r="M235" i="13"/>
  <c r="M26" i="13"/>
  <c r="M223" i="13"/>
  <c r="M38" i="13"/>
  <c r="M71" i="13"/>
  <c r="M95" i="13"/>
  <c r="M79" i="13"/>
  <c r="M115" i="13"/>
  <c r="M126" i="13"/>
  <c r="M163" i="13"/>
  <c r="M42" i="13"/>
  <c r="M67" i="13"/>
  <c r="M81" i="13"/>
  <c r="M129" i="13"/>
  <c r="M66" i="13"/>
  <c r="M55" i="13"/>
  <c r="M90" i="13"/>
  <c r="M151" i="13"/>
  <c r="M57" i="13"/>
  <c r="M69" i="13"/>
  <c r="M83" i="13"/>
  <c r="M94" i="13"/>
  <c r="M102" i="13"/>
  <c r="M116" i="13"/>
  <c r="M125" i="13"/>
  <c r="M138" i="13"/>
  <c r="M152" i="13"/>
  <c r="M49" i="13"/>
  <c r="M92" i="13"/>
  <c r="M145" i="13"/>
  <c r="M48" i="13"/>
  <c r="M68" i="13"/>
  <c r="M103" i="13"/>
  <c r="M139" i="13"/>
  <c r="M44" i="13"/>
  <c r="M43" i="13"/>
  <c r="M58" i="13"/>
  <c r="M70" i="13"/>
  <c r="M82" i="13"/>
  <c r="M93" i="13"/>
  <c r="M101" i="13"/>
  <c r="M117" i="13"/>
  <c r="M130" i="13"/>
  <c r="M137" i="13"/>
  <c r="M153" i="13"/>
  <c r="M155" i="13"/>
  <c r="M65" i="13"/>
  <c r="M135" i="13"/>
  <c r="M156" i="13"/>
  <c r="M154" i="13"/>
  <c r="M108" i="13"/>
  <c r="M73" i="13"/>
  <c r="M86" i="13"/>
  <c r="M109" i="13"/>
  <c r="M121" i="13"/>
  <c r="M134" i="13"/>
  <c r="M142" i="13"/>
  <c r="M157" i="13"/>
  <c r="M100" i="13"/>
  <c r="M84" i="13"/>
  <c r="M120" i="13"/>
  <c r="M51" i="13"/>
  <c r="M99" i="13"/>
  <c r="M122" i="13"/>
  <c r="M133" i="13"/>
  <c r="M147" i="13"/>
  <c r="M158" i="13"/>
  <c r="M47" i="13"/>
  <c r="M131" i="13"/>
  <c r="M85" i="13"/>
  <c r="M96" i="13"/>
  <c r="M98" i="13"/>
  <c r="M146" i="13"/>
  <c r="M159" i="13"/>
  <c r="M46" i="13"/>
  <c r="M144" i="13"/>
  <c r="M97" i="13"/>
  <c r="M74" i="13"/>
  <c r="M110" i="13"/>
  <c r="M75" i="13"/>
  <c r="M112" i="13"/>
  <c r="M77" i="13"/>
  <c r="M87" i="13"/>
  <c r="M106" i="13"/>
  <c r="M111" i="13"/>
  <c r="M124" i="13"/>
  <c r="M136" i="13"/>
  <c r="M148" i="13"/>
  <c r="M160" i="13"/>
  <c r="M45" i="13"/>
  <c r="M118" i="13"/>
  <c r="M119" i="13"/>
  <c r="M143" i="13"/>
  <c r="M63" i="13"/>
  <c r="M88" i="13"/>
  <c r="M123" i="13"/>
  <c r="M61" i="13"/>
  <c r="M53" i="13"/>
  <c r="M60" i="13"/>
  <c r="M78" i="13"/>
  <c r="M105" i="13"/>
  <c r="M113" i="13"/>
  <c r="M128" i="13"/>
  <c r="M141" i="13"/>
  <c r="M149" i="13"/>
  <c r="M161" i="13"/>
  <c r="M37" i="13"/>
  <c r="M72" i="13"/>
  <c r="M50" i="13"/>
  <c r="M107" i="13"/>
  <c r="M64" i="13"/>
  <c r="M76" i="13"/>
  <c r="M62" i="13"/>
  <c r="M132" i="13"/>
  <c r="M54" i="13"/>
  <c r="M56" i="13"/>
  <c r="M59" i="13"/>
  <c r="M80" i="13"/>
  <c r="M91" i="13"/>
  <c r="M104" i="13"/>
  <c r="M114" i="13"/>
  <c r="M127" i="13"/>
  <c r="M140" i="13"/>
  <c r="M150" i="13"/>
  <c r="P3" i="13"/>
  <c r="Q3" i="13" s="1"/>
  <c r="M162" i="13"/>
  <c r="M36" i="13"/>
  <c r="M52" i="13"/>
  <c r="O231" i="7"/>
  <c r="O219" i="7"/>
  <c r="O205" i="7"/>
  <c r="O167" i="7"/>
  <c r="O106" i="7"/>
  <c r="O254" i="7"/>
  <c r="O242" i="7"/>
  <c r="O230" i="7"/>
  <c r="O218" i="7"/>
  <c r="O204" i="7"/>
  <c r="O190" i="7"/>
  <c r="O178" i="7"/>
  <c r="O166" i="7"/>
  <c r="O154" i="7"/>
  <c r="O142" i="7"/>
  <c r="O129" i="7"/>
  <c r="O117" i="7"/>
  <c r="O105" i="7"/>
  <c r="O91" i="7"/>
  <c r="O77" i="7"/>
  <c r="O65" i="7"/>
  <c r="O179" i="7"/>
  <c r="O155" i="7"/>
  <c r="O130" i="7"/>
  <c r="O66" i="7"/>
  <c r="O253" i="7"/>
  <c r="O241" i="7"/>
  <c r="O229" i="7"/>
  <c r="O217" i="7"/>
  <c r="O203" i="7"/>
  <c r="O189" i="7"/>
  <c r="O177" i="7"/>
  <c r="O165" i="7"/>
  <c r="O153" i="7"/>
  <c r="O141" i="7"/>
  <c r="O128" i="7"/>
  <c r="O116" i="7"/>
  <c r="O104" i="7"/>
  <c r="O89" i="7"/>
  <c r="O76" i="7"/>
  <c r="O64" i="7"/>
  <c r="O243" i="7"/>
  <c r="O191" i="7"/>
  <c r="O143" i="7"/>
  <c r="O118" i="7"/>
  <c r="O92" i="7"/>
  <c r="O78" i="7"/>
  <c r="O252" i="7"/>
  <c r="O240" i="7"/>
  <c r="O228" i="7"/>
  <c r="O216" i="7"/>
  <c r="O200" i="7"/>
  <c r="O188" i="7"/>
  <c r="O176" i="7"/>
  <c r="O164" i="7"/>
  <c r="O152" i="7"/>
  <c r="O140" i="7"/>
  <c r="O127" i="7"/>
  <c r="O115" i="7"/>
  <c r="O103" i="7"/>
  <c r="O88" i="7"/>
  <c r="O75" i="7"/>
  <c r="O63" i="7"/>
  <c r="O251" i="7"/>
  <c r="O239" i="7"/>
  <c r="O227" i="7"/>
  <c r="O215" i="7"/>
  <c r="O199" i="7"/>
  <c r="O187" i="7"/>
  <c r="O175" i="7"/>
  <c r="O163" i="7"/>
  <c r="O151" i="7"/>
  <c r="O139" i="7"/>
  <c r="O126" i="7"/>
  <c r="O114" i="7"/>
  <c r="O102" i="7"/>
  <c r="O87" i="7"/>
  <c r="O74" i="7"/>
  <c r="O62" i="7"/>
  <c r="O28" i="7"/>
  <c r="O250" i="7"/>
  <c r="O238" i="7"/>
  <c r="O226" i="7"/>
  <c r="O214" i="7"/>
  <c r="O198" i="7"/>
  <c r="O186" i="7"/>
  <c r="O174" i="7"/>
  <c r="O162" i="7"/>
  <c r="O150" i="7"/>
  <c r="O138" i="7"/>
  <c r="O125" i="7"/>
  <c r="O113" i="7"/>
  <c r="O101" i="7"/>
  <c r="O86" i="7"/>
  <c r="O73" i="7"/>
  <c r="O61" i="7"/>
  <c r="O257" i="7"/>
  <c r="O27" i="7"/>
  <c r="O249" i="7"/>
  <c r="O237" i="7"/>
  <c r="O225" i="7"/>
  <c r="O212" i="7"/>
  <c r="O197" i="7"/>
  <c r="O185" i="7"/>
  <c r="O173" i="7"/>
  <c r="O161" i="7"/>
  <c r="O149" i="7"/>
  <c r="O137" i="7"/>
  <c r="O124" i="7"/>
  <c r="O112" i="7"/>
  <c r="O100" i="7"/>
  <c r="O85" i="7"/>
  <c r="O72" i="7"/>
  <c r="O60" i="7"/>
  <c r="O34" i="7"/>
  <c r="O248" i="7"/>
  <c r="O236" i="7"/>
  <c r="O224" i="7"/>
  <c r="O211" i="7"/>
  <c r="O196" i="7"/>
  <c r="O184" i="7"/>
  <c r="O172" i="7"/>
  <c r="O160" i="7"/>
  <c r="O148" i="7"/>
  <c r="O136" i="7"/>
  <c r="O123" i="7"/>
  <c r="O111" i="7"/>
  <c r="O99" i="7"/>
  <c r="O84" i="7"/>
  <c r="O71" i="7"/>
  <c r="O59" i="7"/>
  <c r="O33" i="7"/>
  <c r="O247" i="7"/>
  <c r="O235" i="7"/>
  <c r="O223" i="7"/>
  <c r="O210" i="7"/>
  <c r="O195" i="7"/>
  <c r="O183" i="7"/>
  <c r="O171" i="7"/>
  <c r="O159" i="7"/>
  <c r="O147" i="7"/>
  <c r="O135" i="7"/>
  <c r="O122" i="7"/>
  <c r="O110" i="7"/>
  <c r="O97" i="7"/>
  <c r="O82" i="7"/>
  <c r="O70" i="7"/>
  <c r="O58" i="7"/>
  <c r="O32" i="7"/>
  <c r="O246" i="7"/>
  <c r="O234" i="7"/>
  <c r="O222" i="7"/>
  <c r="O208" i="7"/>
  <c r="O194" i="7"/>
  <c r="O182" i="7"/>
  <c r="O170" i="7"/>
  <c r="O158" i="7"/>
  <c r="O146" i="7"/>
  <c r="O134" i="7"/>
  <c r="O121" i="7"/>
  <c r="O109" i="7"/>
  <c r="O96" i="7"/>
  <c r="O81" i="7"/>
  <c r="O69" i="7"/>
  <c r="O31" i="7"/>
  <c r="O245" i="7"/>
  <c r="O233" i="7"/>
  <c r="O221" i="7"/>
  <c r="O207" i="7"/>
  <c r="O193" i="7"/>
  <c r="O181" i="7"/>
  <c r="O169" i="7"/>
  <c r="O157" i="7"/>
  <c r="O145" i="7"/>
  <c r="O132" i="7"/>
  <c r="O120" i="7"/>
  <c r="O108" i="7"/>
  <c r="O95" i="7"/>
  <c r="O80" i="7"/>
  <c r="O68" i="7"/>
  <c r="O29" i="7"/>
  <c r="O244" i="7"/>
  <c r="O232" i="7"/>
  <c r="O220" i="7"/>
  <c r="O206" i="7"/>
  <c r="O192" i="7"/>
  <c r="O180" i="7"/>
  <c r="O168" i="7"/>
  <c r="O156" i="7"/>
  <c r="O144" i="7"/>
  <c r="O131" i="7"/>
  <c r="O119" i="7"/>
  <c r="O107" i="7"/>
  <c r="O79" i="7"/>
  <c r="O67" i="7"/>
  <c r="M3" i="13" l="1"/>
  <c r="L2" i="7"/>
  <c r="L1" i="7"/>
  <c r="O39" i="7"/>
  <c r="O38" i="7"/>
  <c r="O23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J5" i="10"/>
  <c r="K5" i="10"/>
  <c r="L5" i="10"/>
  <c r="M5" i="10"/>
  <c r="N5" i="10"/>
  <c r="I5" i="10"/>
  <c r="O40" i="7" l="1"/>
  <c r="O41" i="7"/>
  <c r="O42" i="7"/>
  <c r="O43" i="7"/>
  <c r="O44" i="7"/>
  <c r="O45" i="7"/>
  <c r="O24" i="7"/>
  <c r="O46" i="7"/>
  <c r="O35" i="7"/>
  <c r="O47" i="7"/>
  <c r="O36" i="7"/>
  <c r="O48" i="7"/>
  <c r="O37" i="7"/>
  <c r="O49" i="7"/>
  <c r="O4" i="7" l="1"/>
  <c r="H2" i="7"/>
  <c r="I3" i="13" l="1"/>
  <c r="B4" i="15" l="1"/>
  <c r="B9" i="15" s="1"/>
</calcChain>
</file>

<file path=xl/sharedStrings.xml><?xml version="1.0" encoding="utf-8"?>
<sst xmlns="http://schemas.openxmlformats.org/spreadsheetml/2006/main" count="10720" uniqueCount="1650">
  <si>
    <t>0339</t>
  </si>
  <si>
    <t>0430</t>
  </si>
  <si>
    <t>360</t>
  </si>
  <si>
    <t>0735</t>
  </si>
  <si>
    <t>741</t>
  </si>
  <si>
    <t>330</t>
  </si>
  <si>
    <t>310</t>
  </si>
  <si>
    <t>340</t>
  </si>
  <si>
    <t>509</t>
  </si>
  <si>
    <t>153</t>
  </si>
  <si>
    <t>971</t>
  </si>
  <si>
    <t>0334</t>
  </si>
  <si>
    <t>0733</t>
  </si>
  <si>
    <t>190</t>
  </si>
  <si>
    <t>0730</t>
  </si>
  <si>
    <t>156</t>
  </si>
  <si>
    <t>0723</t>
  </si>
  <si>
    <t>41</t>
  </si>
  <si>
    <t>4000</t>
  </si>
  <si>
    <t>0336</t>
  </si>
  <si>
    <t>0739</t>
  </si>
  <si>
    <t>3.1412.153</t>
  </si>
  <si>
    <t>0726</t>
  </si>
  <si>
    <t>230</t>
  </si>
  <si>
    <t>350</t>
  </si>
  <si>
    <t>0722</t>
  </si>
  <si>
    <t>0450</t>
  </si>
  <si>
    <t>PurchaseOrder</t>
  </si>
  <si>
    <t>Vendor</t>
  </si>
  <si>
    <t>(Vendor.VendorName translation)</t>
  </si>
  <si>
    <t>Mile High Elevator, LLC</t>
  </si>
  <si>
    <t>Sport Tech Flooring LLC</t>
  </si>
  <si>
    <t>CDW Government LLC</t>
  </si>
  <si>
    <t>VFA Inc.</t>
  </si>
  <si>
    <t>Olsson</t>
  </si>
  <si>
    <t>Insight Global</t>
  </si>
  <si>
    <t>Design Concepts</t>
  </si>
  <si>
    <t>HSS Inc</t>
  </si>
  <si>
    <t>School Outfitters</t>
  </si>
  <si>
    <t>National Car Charging, LLC</t>
  </si>
  <si>
    <t>Radio Resource</t>
  </si>
  <si>
    <t>Bronco Fire Alarm Systems, Inc.</t>
  </si>
  <si>
    <t>CounterTrade Products, Inc.</t>
  </si>
  <si>
    <t>DLR Group</t>
  </si>
  <si>
    <t>FCI Constructors, Inc.</t>
  </si>
  <si>
    <t>Earth Services &amp; Abatement, LLC</t>
  </si>
  <si>
    <t>Hord Coplan Macht, Inc.</t>
  </si>
  <si>
    <t>GROUND Engineering Consultants, Inc.</t>
  </si>
  <si>
    <t>MOA ARCHITECTURE</t>
  </si>
  <si>
    <t>KONE Inc</t>
  </si>
  <si>
    <t>Elite Industries Inc</t>
  </si>
  <si>
    <t>Integrity Fire Safety Services</t>
  </si>
  <si>
    <t>IML Security Supply Co.</t>
  </si>
  <si>
    <t>Released revision</t>
  </si>
  <si>
    <t>Emailed</t>
  </si>
  <si>
    <t>Printed</t>
  </si>
  <si>
    <t>LOC</t>
  </si>
  <si>
    <t>OBJECT</t>
  </si>
  <si>
    <t>PROJECT</t>
  </si>
  <si>
    <t>FUND</t>
  </si>
  <si>
    <t>PROG</t>
  </si>
  <si>
    <t>Purchase
Order
Line</t>
  </si>
  <si>
    <t>DistributionAccount.
AccountingUnit</t>
  </si>
  <si>
    <t>DistributionAccount.
GeneralLedgerChartAccount</t>
  </si>
  <si>
    <t>DistributionAccount.
Project</t>
  </si>
  <si>
    <t>DistributionAccount.
FinanceDimension1</t>
  </si>
  <si>
    <t>DistributionAccount.
FinanceDimension4</t>
  </si>
  <si>
    <t>ReportCurrencyAmount.
FunctionalAmount.
EnteredCurrencyAmount</t>
  </si>
  <si>
    <t>PurchaseOrders.List</t>
  </si>
  <si>
    <t>PO OPEN AMT
BY PO LINE ITEM</t>
  </si>
  <si>
    <t>Calculate
Total
Amount</t>
  </si>
  <si>
    <t>(DerivedPurchaseOrder
Status translation)</t>
  </si>
  <si>
    <t>Purchase
Order
Date</t>
  </si>
  <si>
    <t>TOTAL 
PO AMOUNT</t>
  </si>
  <si>
    <t>NOTES</t>
  </si>
  <si>
    <t>Approved</t>
  </si>
  <si>
    <t>10355</t>
  </si>
  <si>
    <t>Actuals Approved</t>
  </si>
  <si>
    <t>Projected Changes</t>
  </si>
  <si>
    <t>Pending Changes</t>
  </si>
  <si>
    <t>Current Commitment Value</t>
  </si>
  <si>
    <t>Commitment Number</t>
  </si>
  <si>
    <t>Commitment Date</t>
  </si>
  <si>
    <t>Company Name</t>
  </si>
  <si>
    <t>Company Number</t>
  </si>
  <si>
    <t>Project Number</t>
  </si>
  <si>
    <t>Project Name</t>
  </si>
  <si>
    <t>Magellan Strategies</t>
  </si>
  <si>
    <t>Audio Enhancement</t>
  </si>
  <si>
    <t>Buehler Companies</t>
  </si>
  <si>
    <t>Shums Coda Associates, Inc.</t>
  </si>
  <si>
    <t>Albireo Energy</t>
  </si>
  <si>
    <t>320</t>
  </si>
  <si>
    <t>138</t>
  </si>
  <si>
    <t>798</t>
  </si>
  <si>
    <t>Colorado Hazard Control</t>
  </si>
  <si>
    <t>Closed</t>
  </si>
  <si>
    <t>Adolfson &amp; Peterson Construction</t>
  </si>
  <si>
    <t>JHL Constructors</t>
  </si>
  <si>
    <t>644</t>
  </si>
  <si>
    <t>2811</t>
  </si>
  <si>
    <t>RTA Inc</t>
  </si>
  <si>
    <t>The Home Depot Pro</t>
  </si>
  <si>
    <t>BC Interiors, Inc</t>
  </si>
  <si>
    <t>Prestige Corporate Relocation</t>
  </si>
  <si>
    <t>954</t>
  </si>
  <si>
    <t>134</t>
  </si>
  <si>
    <t>0714</t>
  </si>
  <si>
    <t>Tyler Technologies</t>
  </si>
  <si>
    <t>10438</t>
  </si>
  <si>
    <t>164</t>
  </si>
  <si>
    <t>0452</t>
  </si>
  <si>
    <t>0454</t>
  </si>
  <si>
    <t>Peak Media, Inc.</t>
  </si>
  <si>
    <t>BOND ADMIN</t>
  </si>
  <si>
    <t>252</t>
  </si>
  <si>
    <t>United Restaurant Supply,  LLC.</t>
  </si>
  <si>
    <t>22 - Bond Administration</t>
  </si>
  <si>
    <t>Acuity Specialty Products</t>
  </si>
  <si>
    <t>CPC Constructors, Inc.</t>
  </si>
  <si>
    <t>196</t>
  </si>
  <si>
    <t>196-2201</t>
  </si>
  <si>
    <t>340-2201</t>
  </si>
  <si>
    <t>925</t>
  </si>
  <si>
    <t>925-2201</t>
  </si>
  <si>
    <t>185</t>
  </si>
  <si>
    <t>185-2201</t>
  </si>
  <si>
    <t>270</t>
  </si>
  <si>
    <t>270-2201</t>
  </si>
  <si>
    <t>131</t>
  </si>
  <si>
    <t>131-2201</t>
  </si>
  <si>
    <t>180</t>
  </si>
  <si>
    <t>180-2201</t>
  </si>
  <si>
    <t>252-2201</t>
  </si>
  <si>
    <t>505</t>
  </si>
  <si>
    <t>505-2201</t>
  </si>
  <si>
    <t>120</t>
  </si>
  <si>
    <t>120-2201</t>
  </si>
  <si>
    <t>979</t>
  </si>
  <si>
    <t>979-2201</t>
  </si>
  <si>
    <t>503</t>
  </si>
  <si>
    <t>503-2201</t>
  </si>
  <si>
    <t>310-2201</t>
  </si>
  <si>
    <t>315</t>
  </si>
  <si>
    <t>315-2201</t>
  </si>
  <si>
    <t>225</t>
  </si>
  <si>
    <t>225-2201</t>
  </si>
  <si>
    <t>240</t>
  </si>
  <si>
    <t>240-2201</t>
  </si>
  <si>
    <t>320-2201</t>
  </si>
  <si>
    <t>124</t>
  </si>
  <si>
    <t>124-2201</t>
  </si>
  <si>
    <t>506</t>
  </si>
  <si>
    <t>506-2201</t>
  </si>
  <si>
    <t>164-2201</t>
  </si>
  <si>
    <t>330-2201</t>
  </si>
  <si>
    <t>130</t>
  </si>
  <si>
    <t>130-2201</t>
  </si>
  <si>
    <t>132</t>
  </si>
  <si>
    <t>132-2201</t>
  </si>
  <si>
    <t>134-2201</t>
  </si>
  <si>
    <t>141</t>
  </si>
  <si>
    <t>141-2201</t>
  </si>
  <si>
    <t>147</t>
  </si>
  <si>
    <t>147-2201</t>
  </si>
  <si>
    <t>150</t>
  </si>
  <si>
    <t>150-2201</t>
  </si>
  <si>
    <t>153-2201</t>
  </si>
  <si>
    <t>502</t>
  </si>
  <si>
    <t>502-2201</t>
  </si>
  <si>
    <t>360-2201</t>
  </si>
  <si>
    <t>22 - Arapahoe Ridge High</t>
  </si>
  <si>
    <t>461651 FUND-22</t>
  </si>
  <si>
    <t>166</t>
  </si>
  <si>
    <t>166-2201</t>
  </si>
  <si>
    <t>509-2201</t>
  </si>
  <si>
    <t>157</t>
  </si>
  <si>
    <t>157-2201</t>
  </si>
  <si>
    <t>254</t>
  </si>
  <si>
    <t>254-2201</t>
  </si>
  <si>
    <t>9.1490.644</t>
  </si>
  <si>
    <t>350-2201</t>
  </si>
  <si>
    <t>0340</t>
  </si>
  <si>
    <t>16779</t>
  </si>
  <si>
    <t>22 - Angevine Middle</t>
  </si>
  <si>
    <t>22 - Aspen Creek PK-8</t>
  </si>
  <si>
    <t>22 - BCSIS/High Peaks Elementary</t>
  </si>
  <si>
    <t>22 - Birch Elementary</t>
  </si>
  <si>
    <t>22 - Boulder High</t>
  </si>
  <si>
    <t>22 - Broomfield Heights Middle</t>
  </si>
  <si>
    <t>22 - Broomfield High</t>
  </si>
  <si>
    <t>22 - Casey Middle</t>
  </si>
  <si>
    <t>22 - Centaurus High</t>
  </si>
  <si>
    <t>22 - Columbine Elementary</t>
  </si>
  <si>
    <t>22 - Creekside Elementary</t>
  </si>
  <si>
    <t>22 - Douglass Elementary</t>
  </si>
  <si>
    <t>22 - Eisenhower Elementary</t>
  </si>
  <si>
    <t>22 - Eldorado PK-8</t>
  </si>
  <si>
    <t>22 - Emerald Elementary</t>
  </si>
  <si>
    <t>22 - Fairview High</t>
  </si>
  <si>
    <t>22 - Gold Hill Elementary</t>
  </si>
  <si>
    <t>22 - Jamestown Elementary</t>
  </si>
  <si>
    <t>22 - Kohl Elementary</t>
  </si>
  <si>
    <t>22 - Lafayette Elementary</t>
  </si>
  <si>
    <t>22 - Louisville Elementary</t>
  </si>
  <si>
    <t>22 - Louisville Middle</t>
  </si>
  <si>
    <t>22 - Meadowlark PK-8</t>
  </si>
  <si>
    <t>22 - Mesa Elementary</t>
  </si>
  <si>
    <t>22 - Monarch High</t>
  </si>
  <si>
    <t>22 - Monarch PK-8</t>
  </si>
  <si>
    <t>22 - Nederland Middle-Senior High</t>
  </si>
  <si>
    <t>22 - Pioneer Elementary</t>
  </si>
  <si>
    <t>22 - Sanchez Elementary</t>
  </si>
  <si>
    <t>22 - Southern Hills Middle</t>
  </si>
  <si>
    <t>22 - Summit Middle</t>
  </si>
  <si>
    <t>22 - Superior Elementary</t>
  </si>
  <si>
    <t>22 - Whittier Elementary</t>
  </si>
  <si>
    <t>Iconergy</t>
  </si>
  <si>
    <t>24907</t>
  </si>
  <si>
    <t>22 - New Vista High</t>
  </si>
  <si>
    <t>0650</t>
  </si>
  <si>
    <t>250</t>
  </si>
  <si>
    <t>250-2201</t>
  </si>
  <si>
    <t>RoofTech Consultants, Inc.</t>
  </si>
  <si>
    <t>Commitment Status</t>
  </si>
  <si>
    <t>Open Projected Commitment Amount</t>
  </si>
  <si>
    <t>Year
Bond
Passed</t>
  </si>
  <si>
    <t>Projected
Commitment
Value</t>
  </si>
  <si>
    <t>Current
Retainage
Held</t>
  </si>
  <si>
    <t>156-2201</t>
  </si>
  <si>
    <t>22 - Fireside Elementary</t>
  </si>
  <si>
    <t>Vlookup
e.Builder Open
PO Amts</t>
  </si>
  <si>
    <t>Diff</t>
  </si>
  <si>
    <t>FieldTurf USA, Inc.</t>
  </si>
  <si>
    <t>22884</t>
  </si>
  <si>
    <t>190-2201</t>
  </si>
  <si>
    <t>BVH Architecture</t>
  </si>
  <si>
    <t>22 - University Hill Elementary</t>
  </si>
  <si>
    <t>954-2201</t>
  </si>
  <si>
    <t>Hellas Construction, Inc.</t>
  </si>
  <si>
    <t>22 - Justice High</t>
  </si>
  <si>
    <t>(Convert to #)</t>
  </si>
  <si>
    <t>932</t>
  </si>
  <si>
    <t>932-2201</t>
  </si>
  <si>
    <t>22 - Boulder Prep High</t>
  </si>
  <si>
    <t>Pending CO in e.Builder | Not Approved Infor</t>
  </si>
  <si>
    <t>Unreleased Invoice Infor | Entered in e.Builder</t>
  </si>
  <si>
    <t>Split Funded</t>
  </si>
  <si>
    <t>Flatirons Inc.</t>
  </si>
  <si>
    <t>0453</t>
  </si>
  <si>
    <t>0455</t>
  </si>
  <si>
    <t>971-2201</t>
  </si>
  <si>
    <t>Taylor Kohrs  LLC</t>
  </si>
  <si>
    <t>Eidos Architects PC</t>
  </si>
  <si>
    <t>22 - Centennial Middle</t>
  </si>
  <si>
    <t>22 - Education Center</t>
  </si>
  <si>
    <t>Alliance Construction Solutions, LLC</t>
  </si>
  <si>
    <t>10214</t>
  </si>
  <si>
    <t>154-2201</t>
  </si>
  <si>
    <t>260-2201</t>
  </si>
  <si>
    <t>169-2201</t>
  </si>
  <si>
    <t>230-2201</t>
  </si>
  <si>
    <t>952-2201</t>
  </si>
  <si>
    <t>144-2201</t>
  </si>
  <si>
    <t>138-2201</t>
  </si>
  <si>
    <t>136-2201</t>
  </si>
  <si>
    <t>193-2201</t>
  </si>
  <si>
    <t>119-2201</t>
  </si>
  <si>
    <t>154</t>
  </si>
  <si>
    <t>260</t>
  </si>
  <si>
    <t>952</t>
  </si>
  <si>
    <t>193</t>
  </si>
  <si>
    <t>119</t>
  </si>
  <si>
    <t>22 - Bear Creek Elementary</t>
  </si>
  <si>
    <t>22 - Community Montessori</t>
  </si>
  <si>
    <t>22 - Flatirons Elementary</t>
  </si>
  <si>
    <t>22 - Foothill Elementary</t>
  </si>
  <si>
    <t>22 - Heatherwood Elementary</t>
  </si>
  <si>
    <t>22 - Horizons K-8</t>
  </si>
  <si>
    <t>22 - Manhattan Middle</t>
  </si>
  <si>
    <t>22 - Nederland Elementary</t>
  </si>
  <si>
    <t>22 - Platt Middle</t>
  </si>
  <si>
    <t>22 - Ryan Elementary</t>
  </si>
  <si>
    <t>PEH ARCHITECTS</t>
  </si>
  <si>
    <t>741-2201</t>
  </si>
  <si>
    <t>22 - Culinary Center</t>
  </si>
  <si>
    <t>PurchaseOrderLine</t>
  </si>
  <si>
    <t>DistributionAccount.AccountingUnit</t>
  </si>
  <si>
    <t>DistributionAccount.GeneralLedgerChartAccount</t>
  </si>
  <si>
    <t>DistributionAccount.Project</t>
  </si>
  <si>
    <t>DistributionAccount.FinanceDimension1</t>
  </si>
  <si>
    <t>DistributionAccount.FinanceDimension4</t>
  </si>
  <si>
    <t>ReportCurrencyAmount.FunctionalAmount.EnteredCurrencyAmount</t>
  </si>
  <si>
    <t>158</t>
  </si>
  <si>
    <t>158-2201</t>
  </si>
  <si>
    <t>22 - Coal Creek Elementary</t>
  </si>
  <si>
    <t>PLAYGROUNDS-22</t>
  </si>
  <si>
    <t>Landmark Environmental Inc</t>
  </si>
  <si>
    <t>22 - ADA Accessibility Playgrounds</t>
  </si>
  <si>
    <t>956</t>
  </si>
  <si>
    <t>956-2201</t>
  </si>
  <si>
    <t>22 - Peak To Peak</t>
  </si>
  <si>
    <t>10309</t>
  </si>
  <si>
    <t>Cuningham Group Architecture</t>
  </si>
  <si>
    <t>0423</t>
  </si>
  <si>
    <t>2022</t>
  </si>
  <si>
    <t>10368</t>
  </si>
  <si>
    <t>Larson Incitti Architects</t>
  </si>
  <si>
    <t>JHL Constructors LLC</t>
  </si>
  <si>
    <t>Willscot Mobile Mini</t>
  </si>
  <si>
    <t>Meteor Education</t>
  </si>
  <si>
    <t>JKS Industries, LLC</t>
  </si>
  <si>
    <t>Howell Construction</t>
  </si>
  <si>
    <t>LOA Architecture</t>
  </si>
  <si>
    <t>0442</t>
  </si>
  <si>
    <t>10209</t>
  </si>
  <si>
    <t>10320</t>
  </si>
  <si>
    <t>16603</t>
  </si>
  <si>
    <t>16637</t>
  </si>
  <si>
    <t>24279</t>
  </si>
  <si>
    <t>25157</t>
  </si>
  <si>
    <t>10208</t>
  </si>
  <si>
    <t>10244</t>
  </si>
  <si>
    <t>22887</t>
  </si>
  <si>
    <t>24769</t>
  </si>
  <si>
    <t>25243</t>
  </si>
  <si>
    <t>25250</t>
  </si>
  <si>
    <t>10211</t>
  </si>
  <si>
    <t>24038</t>
  </si>
  <si>
    <t>25101</t>
  </si>
  <si>
    <t>26775</t>
  </si>
  <si>
    <t>10260</t>
  </si>
  <si>
    <t>10448</t>
  </si>
  <si>
    <t>25031</t>
  </si>
  <si>
    <t>26163</t>
  </si>
  <si>
    <t>25614</t>
  </si>
  <si>
    <t>10240</t>
  </si>
  <si>
    <t>25290</t>
  </si>
  <si>
    <t>10407</t>
  </si>
  <si>
    <t>25657</t>
  </si>
  <si>
    <t>26686</t>
  </si>
  <si>
    <t>10290</t>
  </si>
  <si>
    <t>25011</t>
  </si>
  <si>
    <t>22630</t>
  </si>
  <si>
    <t>16643</t>
  </si>
  <si>
    <t>10321</t>
  </si>
  <si>
    <t>26707</t>
  </si>
  <si>
    <t>24077</t>
  </si>
  <si>
    <t>23484</t>
  </si>
  <si>
    <t>Palace Construction Co., Inc.</t>
  </si>
  <si>
    <t>Fransen Pittman General Contractors</t>
  </si>
  <si>
    <t>Treanor Inc</t>
  </si>
  <si>
    <t>BearCom Communication Inc</t>
  </si>
  <si>
    <t>Bryan Construction</t>
  </si>
  <si>
    <t>Peak Environmental</t>
  </si>
  <si>
    <t>Jensen Hughes, Inc.</t>
  </si>
  <si>
    <t>CORE</t>
  </si>
  <si>
    <t>BVSD</t>
  </si>
  <si>
    <t>10288</t>
  </si>
  <si>
    <t>26157</t>
  </si>
  <si>
    <t>27018</t>
  </si>
  <si>
    <t>24567</t>
  </si>
  <si>
    <t>26878</t>
  </si>
  <si>
    <t>10254</t>
  </si>
  <si>
    <t>26916</t>
  </si>
  <si>
    <t>Harley Ellis Devereaux Corporation HED</t>
  </si>
  <si>
    <t>Grand Total</t>
  </si>
  <si>
    <t>Filter Out: "Addtnl Line / CO"</t>
  </si>
  <si>
    <t>PO Date Match?</t>
  </si>
  <si>
    <t>Notes</t>
  </si>
  <si>
    <t>Confirmed as Change Order</t>
  </si>
  <si>
    <t>New PO - Dt &gt;= 07/01</t>
  </si>
  <si>
    <t>Adjusted PO Total</t>
  </si>
  <si>
    <t>Overhead Door Company of Denver, Inc.</t>
  </si>
  <si>
    <t>Balance</t>
  </si>
  <si>
    <t>Timing:</t>
  </si>
  <si>
    <t>FY25 New Construction Commitments - FYTD</t>
  </si>
  <si>
    <t>Adjusted FY25 New Construction Commitments FYTD</t>
  </si>
  <si>
    <t>PO New and CO Review'!A1</t>
  </si>
  <si>
    <t>BOE ITEMS</t>
  </si>
  <si>
    <t>BoE Meeting 2024 Schedule:  Jan 9th &amp; 23rd, Feb 13th &amp; 27th, Mar 12th, Apr 9th &amp; 23rd, May 14th &amp; 28th, June 11th &amp; 25th, No July Meeting, Aug 13th &amp; 27th, Sep 10th &amp; 24th, Oct 8th &amp; 22nd, Nov 12th, Dec 10th</t>
  </si>
  <si>
    <t>Items $250K and over require BoE Approval.</t>
  </si>
  <si>
    <t>BOE Meeting</t>
  </si>
  <si>
    <t>PM Submitting</t>
  </si>
  <si>
    <t>Description/Notes</t>
  </si>
  <si>
    <t>Status</t>
  </si>
  <si>
    <t>Glen Segrue</t>
  </si>
  <si>
    <t>Redtail Ridge/Monarch easements</t>
  </si>
  <si>
    <t>Glen / Dick Bump</t>
  </si>
  <si>
    <t>Modular Factory Lease</t>
  </si>
  <si>
    <t>Robbyn Fernandez</t>
  </si>
  <si>
    <t>LRAC &amp; Heatherwood Update</t>
  </si>
  <si>
    <t>Items Moving To Next BOE Meeting</t>
  </si>
  <si>
    <t>Rob Price</t>
  </si>
  <si>
    <t>BOE Director District Review</t>
  </si>
  <si>
    <t>Study Item</t>
  </si>
  <si>
    <t>Tom Blahak</t>
  </si>
  <si>
    <t>Peak 2 Peak</t>
  </si>
  <si>
    <t>~</t>
  </si>
  <si>
    <t>Contract Extension</t>
  </si>
  <si>
    <t>15 day contract extension, no funding needed.</t>
  </si>
  <si>
    <t>Kris Stoppenhagen</t>
  </si>
  <si>
    <t>City of Boulder Use Tax - All Projects</t>
  </si>
  <si>
    <t>City of Boulder</t>
  </si>
  <si>
    <t>City of Boulder Use Tax Distribution of funds to projects</t>
  </si>
  <si>
    <t>10/4/24 In Board Docs</t>
  </si>
  <si>
    <t>Charles Zachemsky</t>
  </si>
  <si>
    <t>Monarch Campus Hydronic Piping Closeout</t>
  </si>
  <si>
    <t>Design Mechanical</t>
  </si>
  <si>
    <t>Closeout Documents</t>
  </si>
  <si>
    <t>Final repairs in November...1/23/24 Waiting for Commissioning to complete.</t>
  </si>
  <si>
    <t>Stephen Henry</t>
  </si>
  <si>
    <t>Alicia Sanchez Closeout</t>
  </si>
  <si>
    <t>Alliance</t>
  </si>
  <si>
    <t>Lafayette ES Closeout</t>
  </si>
  <si>
    <t>Columbine ES Closeout</t>
  </si>
  <si>
    <t>Taylor Kohrs</t>
  </si>
  <si>
    <t>Boulder Prep Closeout</t>
  </si>
  <si>
    <t>Gene Temanson</t>
  </si>
  <si>
    <t>UniHill ES Closeout</t>
  </si>
  <si>
    <t>Fireside ES Closeout</t>
  </si>
  <si>
    <t>JHL</t>
  </si>
  <si>
    <t>Broomfield Heights MS Closeout</t>
  </si>
  <si>
    <t>Matt Johnson</t>
  </si>
  <si>
    <t>UA Playgrounds - Phase 1</t>
  </si>
  <si>
    <t>WE O'Neill</t>
  </si>
  <si>
    <t>Fairview HS Tennis Courts</t>
  </si>
  <si>
    <t>FieldTurf/Renner</t>
  </si>
  <si>
    <t>Centennial MS Tennis Courts</t>
  </si>
  <si>
    <t>Angevine MS Closeout</t>
  </si>
  <si>
    <t>A&amp;P</t>
  </si>
  <si>
    <t>8/22 Paperwork in process. DJ settlement posted in paper.  10/2 Per Tom need to finish ramp and ceiling etc.  Will be moved to December meeting</t>
  </si>
  <si>
    <t>Kris Stoppenhagen/Rob Price</t>
  </si>
  <si>
    <t>CBOC / Bond Update</t>
  </si>
  <si>
    <t>CBOC / Bond Update ~ Informational</t>
  </si>
  <si>
    <t>TBD</t>
  </si>
  <si>
    <t>New Vista High School</t>
  </si>
  <si>
    <t>BC Interiors</t>
  </si>
  <si>
    <t>FFE Contract</t>
  </si>
  <si>
    <t>Derrell/Charles Z</t>
  </si>
  <si>
    <t>Monarch HS</t>
  </si>
  <si>
    <t>GH Phipps Construction</t>
  </si>
  <si>
    <t>CMGC GMP Contract</t>
  </si>
  <si>
    <t xml:space="preserve">Monarch PK8 </t>
  </si>
  <si>
    <t>Derrell/Christoph</t>
  </si>
  <si>
    <t>Boulder High School</t>
  </si>
  <si>
    <t xml:space="preserve">Louisville ES </t>
  </si>
  <si>
    <t>MOA</t>
  </si>
  <si>
    <t>Architect Contract</t>
  </si>
  <si>
    <t>Louisville MS</t>
  </si>
  <si>
    <t>Howell</t>
  </si>
  <si>
    <t>Louisville MS (includes roof)</t>
  </si>
  <si>
    <t>Casey MS</t>
  </si>
  <si>
    <t>Eidos</t>
  </si>
  <si>
    <t>Horizon</t>
  </si>
  <si>
    <t>Summit MS</t>
  </si>
  <si>
    <t>Palace Construction</t>
  </si>
  <si>
    <t xml:space="preserve">Centennial MS Phase 3 </t>
  </si>
  <si>
    <t>Ryan ES</t>
  </si>
  <si>
    <t>LOA</t>
  </si>
  <si>
    <t>Pioneer ES</t>
  </si>
  <si>
    <t>2026 ish</t>
  </si>
  <si>
    <t>Travis Cook</t>
  </si>
  <si>
    <t>HVAC Controls - District Wide</t>
  </si>
  <si>
    <t>Westover (Sole Source)</t>
  </si>
  <si>
    <t>Broomfield HS Closeout (2-YR)</t>
  </si>
  <si>
    <t>Centaurus HS Closeout (2-YR)</t>
  </si>
  <si>
    <t>Susan / Gene</t>
  </si>
  <si>
    <t xml:space="preserve">New Vista Ribbon Cutting </t>
  </si>
  <si>
    <t>Information</t>
  </si>
  <si>
    <t>New Vista HS Ribbon Cutting (2024)</t>
  </si>
  <si>
    <t>Building to be completed December 2024.</t>
  </si>
  <si>
    <t>2025-2026</t>
  </si>
  <si>
    <t>New Vista Closeout</t>
  </si>
  <si>
    <t>EDC Roof Top Units Closeout</t>
  </si>
  <si>
    <t>Edios / MW Golden</t>
  </si>
  <si>
    <t>Completed BOE Items - keep data for reference</t>
  </si>
  <si>
    <t>CBOC Bond Update</t>
  </si>
  <si>
    <t>8/20 Started in BoardDocs.  Waiting for Presentation.</t>
  </si>
  <si>
    <t>Tony Skala</t>
  </si>
  <si>
    <t>Three (3) Electric Bus Purchase</t>
  </si>
  <si>
    <t>Justice High School Closeout</t>
  </si>
  <si>
    <t>Project Closeout Documents</t>
  </si>
  <si>
    <t>8/13 Approved.  (no signatures required) Notified SH.</t>
  </si>
  <si>
    <t>Broomfield HS</t>
  </si>
  <si>
    <t>Utility Easement - Water</t>
  </si>
  <si>
    <t>Utility Easement - Water, City of Broomfield</t>
  </si>
  <si>
    <t>8/13 Approved. Copy to Kris, Charles, GDrive Project, and GDrive OPS Easements</t>
  </si>
  <si>
    <t>Modular Factory</t>
  </si>
  <si>
    <t>Utility Easement - Electric</t>
  </si>
  <si>
    <t>Utility Easement - Electric, Public Service Co of Colorado</t>
  </si>
  <si>
    <t>8/13 Approved. Copy to Kris, Charles, GDrive Project, eB, and GDrive OPS Easements</t>
  </si>
  <si>
    <t>Peak to Peak Charter School Funding Agreement</t>
  </si>
  <si>
    <t>5/29/24 in BoardDocs</t>
  </si>
  <si>
    <t xml:space="preserve">Culinary Center - Teaching Kitchen </t>
  </si>
  <si>
    <t>Change Order 1 for Great Lakes Equipment</t>
  </si>
  <si>
    <t>6/11 Approved.  Copy to TB, CK GDrive, eB</t>
  </si>
  <si>
    <t>5/29/24 in BoardDocs - Kris Presenting.</t>
  </si>
  <si>
    <t xml:space="preserve">Centaurus HS </t>
  </si>
  <si>
    <t xml:space="preserve">Change Order </t>
  </si>
  <si>
    <t>Stephanie Glockzin/Tony Skala</t>
  </si>
  <si>
    <t xml:space="preserve">Petroleum Purchase and Delivery </t>
  </si>
  <si>
    <t>Senergy</t>
  </si>
  <si>
    <t>2022 Colorado MAPO cooperative contract</t>
  </si>
  <si>
    <t>LRAC/Heatherwood Community Processs Update</t>
  </si>
  <si>
    <t>LRAC Update to Board</t>
  </si>
  <si>
    <t>Rob Price / Legal</t>
  </si>
  <si>
    <r>
      <rPr>
        <sz val="10"/>
        <color rgb="FF333333"/>
        <rFont val="Arial"/>
        <family val="2"/>
      </rPr>
      <t xml:space="preserve">Summer Resolution </t>
    </r>
    <r>
      <rPr>
        <b/>
        <sz val="10"/>
        <color rgb="FF333333"/>
        <rFont val="Arial"/>
        <family val="2"/>
      </rPr>
      <t>24-11</t>
    </r>
  </si>
  <si>
    <t>Accept Bids and Authorize Construction &amp; Maint Projects</t>
  </si>
  <si>
    <t>5/14 Approved.  Copy in BoE GDrive.</t>
  </si>
  <si>
    <t xml:space="preserve">Jean typed up resolution.  Laura assigned Doc #. </t>
  </si>
  <si>
    <t>FieldTurf USA / Renner</t>
  </si>
  <si>
    <t>PO462831 CO1</t>
  </si>
  <si>
    <t>5/7 Approved.  Copy to SH, MJ, Kris, Derrell, GDive, eB.</t>
  </si>
  <si>
    <t>Fransen Pittman</t>
  </si>
  <si>
    <t>Change Order &amp; Amendment</t>
  </si>
  <si>
    <t>4/23 Approved.  Copy to Tom, Christoph, Kris, Derrell, GDrive, eB.</t>
  </si>
  <si>
    <t xml:space="preserve">JHL Contract </t>
  </si>
  <si>
    <t>Amendment 1</t>
  </si>
  <si>
    <t>4/23 Approved.  4/25 Waiting for Kathleen and Rob A Signatures. 5/2 Copy Tom, Christoph, Kris, Derrell, GDrive, and eB.</t>
  </si>
  <si>
    <t>Ali Christopher/Maintenance</t>
  </si>
  <si>
    <t>Maintenance Contract Renewal</t>
  </si>
  <si>
    <t>Elite Industries Contract Renewal</t>
  </si>
  <si>
    <t>4/23 Approved.  Copy to Carey Jensen &amp; Ali Christopher</t>
  </si>
  <si>
    <t>UA Playgrounds Amendment 2</t>
  </si>
  <si>
    <t>WE O'Neil</t>
  </si>
  <si>
    <t xml:space="preserve">Amendment 2 </t>
  </si>
  <si>
    <t>4/9  Approved.  Copy in GDrive, e-B, Stephen, Derrell, Kara</t>
  </si>
  <si>
    <t>Charles Z / Derrell Walton</t>
  </si>
  <si>
    <t>Broomfield High School Abatement</t>
  </si>
  <si>
    <t>JKS Industries</t>
  </si>
  <si>
    <t>Amendment to Master Agreement</t>
  </si>
  <si>
    <t>4/9  Approved.  Copy in GDrive, e-B, Charles, Derrell, Kara</t>
  </si>
  <si>
    <t xml:space="preserve">Summit Middle School </t>
  </si>
  <si>
    <t>Cuningham Group</t>
  </si>
  <si>
    <t>Architect Agreement</t>
  </si>
  <si>
    <t>4/9  Approved.  Copy in GDrive, e-B, Gene, Derrell, Kara</t>
  </si>
  <si>
    <t>Ghita Carroll</t>
  </si>
  <si>
    <t>Sustainability Presentation</t>
  </si>
  <si>
    <t>4/2 In BoardDocs</t>
  </si>
  <si>
    <t>Tony Skalla/Sierra/Jean</t>
  </si>
  <si>
    <t>Bus Purchase</t>
  </si>
  <si>
    <t>ColoradoWest Equipment</t>
  </si>
  <si>
    <t>3/12 Approved. Nothing to Sign.  Notified Tony, Caity, Stephanie Glockin with copy of approval on Consent Agenda.</t>
  </si>
  <si>
    <t>Rob Price/Glen Segrue</t>
  </si>
  <si>
    <t>Resolution 24-09 for Campus Drive Easement</t>
  </si>
  <si>
    <t>3/12 Approved.  Emailed copy and hard copy to Glen Segrue</t>
  </si>
  <si>
    <t>Brendan/Sierra</t>
  </si>
  <si>
    <t>Security Cameras for MS &amp; Preschool</t>
  </si>
  <si>
    <t>HSS</t>
  </si>
  <si>
    <t>Security Cameras</t>
  </si>
  <si>
    <t>Per Laura, item is in the system.  Nothing to sign per Brendan.  3/12 Approved.</t>
  </si>
  <si>
    <t>Derrell W / Gene Temanson</t>
  </si>
  <si>
    <t>New Vista HS - FF&amp;E</t>
  </si>
  <si>
    <t>BCI</t>
  </si>
  <si>
    <t>FFE Goods &amp; Service Contract</t>
  </si>
  <si>
    <t>3/12 Approved.  Copy in GDrive, e-B, Gene, Derrell, Kara</t>
  </si>
  <si>
    <t>New Vista HS - Asbestos</t>
  </si>
  <si>
    <t>Earth Services &amp; Abatement</t>
  </si>
  <si>
    <t>Master Agreement Amendment/Asbestos Contract</t>
  </si>
  <si>
    <t xml:space="preserve">Rob Price/Jean </t>
  </si>
  <si>
    <t xml:space="preserve">LRAC Enrollment </t>
  </si>
  <si>
    <t>Informational Item</t>
  </si>
  <si>
    <t>2/15/24 in BoardDocs</t>
  </si>
  <si>
    <t xml:space="preserve">Monarch HS </t>
  </si>
  <si>
    <t>RTA</t>
  </si>
  <si>
    <t>Architect Contract (MoK8 contract $150K - Board not needed)</t>
  </si>
  <si>
    <t>2/13 Approved.  Copy in GDrive, e-B, Charles, Derrell, Kara</t>
  </si>
  <si>
    <t>Derrell/Tom</t>
  </si>
  <si>
    <t>Larson Incitti</t>
  </si>
  <si>
    <t>1/26 Approved.  Copy in GDrive, e-B, Tom, Derrell, Kara</t>
  </si>
  <si>
    <t>Justice HS Amendment 1</t>
  </si>
  <si>
    <t>Contract/Pricing</t>
  </si>
  <si>
    <t>1/26 Approved.  Copy in GDrive, e-B, Stephen, Derrell, Kara</t>
  </si>
  <si>
    <t>Derrell/Stephen</t>
  </si>
  <si>
    <t>Fairview HS and Centennial MS - Tennis Courts</t>
  </si>
  <si>
    <t>Field TurfUSA, Renner</t>
  </si>
  <si>
    <t>Contract</t>
  </si>
  <si>
    <t>Lafayette ES Amendment 1</t>
  </si>
  <si>
    <t>Sanchez ES Amendment 1</t>
  </si>
  <si>
    <t>Derrell Walton</t>
  </si>
  <si>
    <t>ARHS Campus</t>
  </si>
  <si>
    <t>Cunningham Group</t>
  </si>
  <si>
    <t>1/26 Approved.  Copy in GDrive, e-B, Charles, Derrell, Kara</t>
  </si>
  <si>
    <t>Broomfield Heights MS Amendment 1</t>
  </si>
  <si>
    <t>Angevine MS FGMP Amendment 1</t>
  </si>
  <si>
    <t>Amendment 1 - Final GMP</t>
  </si>
  <si>
    <t>Centaurus HS FGMP Amendment 2</t>
  </si>
  <si>
    <t>Amendment 2 - Final GMP</t>
  </si>
  <si>
    <t>Eldorado K8 Roofing Closeout</t>
  </si>
  <si>
    <t>Superior Roofing</t>
  </si>
  <si>
    <t>1/11 In BoardDocs. No Signature required by the Board. - approved  notification</t>
  </si>
  <si>
    <t>Boulder Prep Amendment 1</t>
  </si>
  <si>
    <t>UA Playground GMP Amendment 1</t>
  </si>
  <si>
    <t>W.E. O'Neil</t>
  </si>
  <si>
    <t>Amendment 1 - Bid Package #1 (5 Schools)</t>
  </si>
  <si>
    <t>Broomfield High School  Amendment 1</t>
  </si>
  <si>
    <t>1/10 Approved.  Copy in GDrive, e-B, Charles, Derrell, Kris</t>
  </si>
  <si>
    <t>Fireside ES Amendment 1</t>
  </si>
  <si>
    <t>CBOC Update</t>
  </si>
  <si>
    <t>Bond Update / Informational</t>
  </si>
  <si>
    <t>1/4/23 In BoardDocs.  Laura replaced pdf presentation copy.  :)</t>
  </si>
  <si>
    <t>Meadowlark Modular/Site Work Closeout</t>
  </si>
  <si>
    <t>CPC Constructors</t>
  </si>
  <si>
    <t>1/10 Email to Tom Approved, ok to pay vendor.</t>
  </si>
  <si>
    <t>Kris S. / Stephanie Sanders</t>
  </si>
  <si>
    <t>Best Grant Notification - Boulder Prep</t>
  </si>
  <si>
    <t>Best Grant</t>
  </si>
  <si>
    <t>1/2/24 This item will be submitted by Business Services</t>
  </si>
  <si>
    <t>Best Grant Notification - New Vista HS</t>
  </si>
  <si>
    <t>Centaurus HS Amendment 1</t>
  </si>
  <si>
    <t xml:space="preserve">Amendment 1 </t>
  </si>
  <si>
    <t>12/15 in G Drive, e-Builder, copy to PM</t>
  </si>
  <si>
    <t>Boulder HS Artificial Turf Closeout</t>
  </si>
  <si>
    <t>Hellas Construction</t>
  </si>
  <si>
    <t>11/30 In BoardDocs</t>
  </si>
  <si>
    <t>UniHill ES  Amendment 1</t>
  </si>
  <si>
    <t>Columbine ES  Amendment 1</t>
  </si>
  <si>
    <t>Enrollment Update</t>
  </si>
  <si>
    <t>-</t>
  </si>
  <si>
    <t>Enrollment Update Presentation</t>
  </si>
  <si>
    <t>12/04 in BoardDocs</t>
  </si>
  <si>
    <t>Tony Skala / Paul Squillace</t>
  </si>
  <si>
    <t>Increase in purchase price of buses (May / November 2022 order)</t>
  </si>
  <si>
    <t>McCandless</t>
  </si>
  <si>
    <t>Consent agenda item</t>
  </si>
  <si>
    <t>In Board Docs</t>
  </si>
  <si>
    <t>Lunch Times</t>
  </si>
  <si>
    <t>Purchase 5 Diesel Buses</t>
  </si>
  <si>
    <t>Contract for Bus Purchase</t>
  </si>
  <si>
    <t xml:space="preserve">10/2 Sierra put in BoardDocs </t>
  </si>
  <si>
    <t>10/24/2023 SpecMtg</t>
  </si>
  <si>
    <t>Open Enrollment JECC &amp; JECC-R</t>
  </si>
  <si>
    <t>In BoardDocs</t>
  </si>
  <si>
    <t>Lafayette Bus Terminal Easement</t>
  </si>
  <si>
    <t>Easement for Right of Way</t>
  </si>
  <si>
    <t xml:space="preserve">10/13 In BoardDocs </t>
  </si>
  <si>
    <t>CBOC/Bond/CTE Update</t>
  </si>
  <si>
    <t>Aspen Creek Roofing Closeout</t>
  </si>
  <si>
    <t>10/13 In BoardDocs</t>
  </si>
  <si>
    <t>School Attendance Area Policy</t>
  </si>
  <si>
    <t>Enrollment Survey Presentation</t>
  </si>
  <si>
    <t>Survey Results - Work session</t>
  </si>
  <si>
    <t>Iconergy Service Agreement 37 Bond Projects</t>
  </si>
  <si>
    <t>Consultant Agreement</t>
  </si>
  <si>
    <t>Approved.  9/28 Copy to Gene and Derrell</t>
  </si>
  <si>
    <t>Meadowlark Site Work</t>
  </si>
  <si>
    <t>Contractor Change Order 2</t>
  </si>
  <si>
    <t xml:space="preserve">Approved.  9/28 Copy to Tom and Derrell </t>
  </si>
  <si>
    <t>Derrell Walton/Stephen Henry</t>
  </si>
  <si>
    <t>Universal Accessible Playgrounds 16 Schools</t>
  </si>
  <si>
    <t>Architect Agreement - Landscape</t>
  </si>
  <si>
    <t>9/12 Approved.  Copy in BoE folder, e-B, Stephen, Derrell, Kris</t>
  </si>
  <si>
    <t>Paul Squillace/Kris Stoppenhagen</t>
  </si>
  <si>
    <t>District Wide HSS Master Goods &amp; Services Agreement</t>
  </si>
  <si>
    <t xml:space="preserve">HSS </t>
  </si>
  <si>
    <t xml:space="preserve">Master Agreement </t>
  </si>
  <si>
    <t>9/12 Approved.  Copy in BoE folder, e-B, Paul, Derrell and PMs</t>
  </si>
  <si>
    <t xml:space="preserve">New Vista HS </t>
  </si>
  <si>
    <t>Easements</t>
  </si>
  <si>
    <t>6 Easements for NVHS</t>
  </si>
  <si>
    <t>9/12 Approved.  Copy in BoE folder, Gene, Justin Pohl for Rec Docs, GT to upload e-B</t>
  </si>
  <si>
    <t>Tony Skala/Rob Price</t>
  </si>
  <si>
    <t>D&amp;D Transportation Services Agreement</t>
  </si>
  <si>
    <t>D&amp;D Transportation</t>
  </si>
  <si>
    <t>Master Transportation Services Agreement</t>
  </si>
  <si>
    <t>9/12 Approved.  Copy in BoE folder, Tony Skala &amp; Rob Price</t>
  </si>
  <si>
    <t>Utility Easement</t>
  </si>
  <si>
    <t>Approved.  8/23 Copy in BoE folder. Copy &amp; originals to Charles.</t>
  </si>
  <si>
    <t>New Vista</t>
  </si>
  <si>
    <t>Construction Contract GMP 2nd Amendment/Full GMP</t>
  </si>
  <si>
    <t>Approved.  8/24 Sent copy to PM and Derrell W.</t>
  </si>
  <si>
    <t>Security Update - Informational Presentation</t>
  </si>
  <si>
    <t>HSS Change Order</t>
  </si>
  <si>
    <t>Procurement is including the New Vista CO with the contract for BoE Approval.</t>
  </si>
  <si>
    <t>Ground Breaking Information</t>
  </si>
  <si>
    <t>New Vista HS Ground Breaking (August 24th)</t>
  </si>
  <si>
    <t>7/31 Per Susan, Laura has information. If 3 or more members attend, generates BoE item.</t>
  </si>
  <si>
    <t>Monarch Campus Hydraullic Piping</t>
  </si>
  <si>
    <t>HVAC Hydronic Piping between MK8 &amp; MoHS</t>
  </si>
  <si>
    <t>Approved.  6/14 sent copy to PM and Derrell W.</t>
  </si>
  <si>
    <t>Change Order $555K</t>
  </si>
  <si>
    <t>LRAC Update</t>
  </si>
  <si>
    <t>Information Item</t>
  </si>
  <si>
    <t xml:space="preserve">US Foods </t>
  </si>
  <si>
    <t>US Foods</t>
  </si>
  <si>
    <t>Food Services Item</t>
  </si>
  <si>
    <t>Change Order #1</t>
  </si>
  <si>
    <t>Stephen Henry/Derrell</t>
  </si>
  <si>
    <t>Eldorado PK8 Roofing</t>
  </si>
  <si>
    <t>Construction Agreement</t>
  </si>
  <si>
    <t>Approved.  Sent copy to Stephen &amp; Derrell 5/31.</t>
  </si>
  <si>
    <t>Aspen Creek PK8 Roofing</t>
  </si>
  <si>
    <t>Tom Blahak/Derrell</t>
  </si>
  <si>
    <t>Boulder HS Artificial Turf</t>
  </si>
  <si>
    <t>Hellas</t>
  </si>
  <si>
    <t>Consent Contract Agreement</t>
  </si>
  <si>
    <t>Approved.  Sent copy to Tom &amp; Derrell 5/31.</t>
  </si>
  <si>
    <t>LRAC Worksession</t>
  </si>
  <si>
    <t>Worksession</t>
  </si>
  <si>
    <t>Monarch Access Road Closeout</t>
  </si>
  <si>
    <t>Dietzler</t>
  </si>
  <si>
    <t>Closeout</t>
  </si>
  <si>
    <t>Approved.  Notified, Charles, Sarah</t>
  </si>
  <si>
    <t>Rob / Kris</t>
  </si>
  <si>
    <t>2022 Bond Update</t>
  </si>
  <si>
    <t xml:space="preserve">5/1 In System.  </t>
  </si>
  <si>
    <t>Summer Resolution 23-09</t>
  </si>
  <si>
    <t>5/11 Sent copy to Rob &amp; Kris</t>
  </si>
  <si>
    <t>Charles Zachemsky / Derrell</t>
  </si>
  <si>
    <t xml:space="preserve">Broomfield HS </t>
  </si>
  <si>
    <t>TreanorHL</t>
  </si>
  <si>
    <t>Architect Agreement (RFP 23-08) BHS, BHMS, Fireside.  Fireside and BHMS do not require BOE.</t>
  </si>
  <si>
    <t>Notified PMs, Derrell. Waiting signed contract with BoE Signatures</t>
  </si>
  <si>
    <t>Tom Blahak / Derrell</t>
  </si>
  <si>
    <t>Centaurus HS</t>
  </si>
  <si>
    <t>Hord Coplan Macht</t>
  </si>
  <si>
    <t>Architect Agreement (RFP 23-09) CHS, AMS.  AMS does not require BOE approval.</t>
  </si>
  <si>
    <t>Ghita Carroll/Amy Enters</t>
  </si>
  <si>
    <t>Trash &amp; Recycling Contract</t>
  </si>
  <si>
    <t>Sustainability Update</t>
  </si>
  <si>
    <t>Sustainability / Informational</t>
  </si>
  <si>
    <t>4/14 - uploaded to BoardDocs</t>
  </si>
  <si>
    <t>Elementary School Lunch Times</t>
  </si>
  <si>
    <t>4/13 - Sent to Amy to upload to BoardDocs</t>
  </si>
  <si>
    <t>Consent Contract GMP First Amendment</t>
  </si>
  <si>
    <t>4/25 Approved.</t>
  </si>
  <si>
    <t>Susan Cousins/Jean Enters</t>
  </si>
  <si>
    <t>CBOC Membership</t>
  </si>
  <si>
    <t xml:space="preserve">Consent </t>
  </si>
  <si>
    <t>4/4 In Board Docs, no attachment.  Rob to attach membership list later.</t>
  </si>
  <si>
    <t>Paul Squillace</t>
  </si>
  <si>
    <t>e-Builder Contract</t>
  </si>
  <si>
    <t>e-Builder</t>
  </si>
  <si>
    <t>4/17 Copy to Kris, Charles, Paul, Derrell</t>
  </si>
  <si>
    <t>Long Range Advisory Committee Update</t>
  </si>
  <si>
    <t>LRAC Update / Informational</t>
  </si>
  <si>
    <t>Stephanie Glockzin</t>
  </si>
  <si>
    <t>District Wide Controls</t>
  </si>
  <si>
    <t>DW Controls - Travis Cook, Maintenance | PMs create POs</t>
  </si>
  <si>
    <t>Approved. Emailed copy to Stephanie G, and PMs 3/2/23</t>
  </si>
  <si>
    <t>Meadowlark</t>
  </si>
  <si>
    <t>Sitework at Meadowlark</t>
  </si>
  <si>
    <t>CTE Consultant</t>
  </si>
  <si>
    <t>CTE Consultant for CTE Master Plan</t>
  </si>
  <si>
    <t>Approved.  Emailed copy to Stephanie G, and PMs, 2/15/23</t>
  </si>
  <si>
    <t>Paul/Procurement</t>
  </si>
  <si>
    <t>Resolution 23-02 Establishing Signing Authority for PMs</t>
  </si>
  <si>
    <t>Approved 1/24/2023</t>
  </si>
  <si>
    <t>Meadowlark Modulars</t>
  </si>
  <si>
    <t>Sustainable Modular Mgmt</t>
  </si>
  <si>
    <t>Rob/Policy Study</t>
  </si>
  <si>
    <t>CBOC</t>
  </si>
  <si>
    <t>Early Connections Infant &amp; Toddler Playground</t>
  </si>
  <si>
    <t>Fry &amp; Associates</t>
  </si>
  <si>
    <t>Rob/Information</t>
  </si>
  <si>
    <t xml:space="preserve">2022 Bond Update </t>
  </si>
  <si>
    <t>Given to Amy on 12.19 @ 8:00am</t>
  </si>
  <si>
    <t>Ghita/Action Item</t>
  </si>
  <si>
    <t xml:space="preserve">Transport Gas </t>
  </si>
  <si>
    <t>Tiger</t>
  </si>
  <si>
    <t>Boulder HS Switchgear Replacement</t>
  </si>
  <si>
    <t>Northwestern Electric Group</t>
  </si>
  <si>
    <t>Monarch HS Emergency Access Road</t>
  </si>
  <si>
    <t>Dietzler Construction</t>
  </si>
  <si>
    <t>Tyler</t>
  </si>
  <si>
    <t>Boulder Prep Real Estate Contract</t>
  </si>
  <si>
    <t>Sent to Laura on 8.16.22</t>
  </si>
  <si>
    <t>Annexation Agreement</t>
  </si>
  <si>
    <t>Resolution 20-13 in Support of Granting Additional Right-of-Way for Campus Drive Improvements</t>
  </si>
  <si>
    <t>Sent to Laura on 8.15.22</t>
  </si>
  <si>
    <t>Long Range Advisory Committee Membership</t>
  </si>
  <si>
    <t>Approve final facility plan and resolution</t>
  </si>
  <si>
    <t>Critical Needs List / Preview Ballot Language Presentation</t>
  </si>
  <si>
    <t>Fuel for transportation - Hill Petroleum</t>
  </si>
  <si>
    <t>Long Range Advisory Committee Charge</t>
  </si>
  <si>
    <t>Review Critical Needs / Community Input</t>
  </si>
  <si>
    <t>Lafayette ECE Upgrades Change Order</t>
  </si>
  <si>
    <t>Molly McLoughlin</t>
  </si>
  <si>
    <t>HVAC mechanical services &amp; boiler replacement at Monarch Campus</t>
  </si>
  <si>
    <t xml:space="preserve">Design Mechanical Inc. </t>
  </si>
  <si>
    <t>Contract - Consent</t>
  </si>
  <si>
    <t>RAQC Grant / Bus Purchase</t>
  </si>
  <si>
    <t>Consent Agenda - Purchase of 3 Electric Buses</t>
  </si>
  <si>
    <t>2022 Landscape Contract</t>
  </si>
  <si>
    <t xml:space="preserve">Elite Industries Inc. </t>
  </si>
  <si>
    <t xml:space="preserve">Approved. </t>
  </si>
  <si>
    <t>Declining Enrollment Presentation</t>
  </si>
  <si>
    <t>Facility Assessment / Long Range Planning Presentation</t>
  </si>
  <si>
    <t>Input in BoardDocs</t>
  </si>
  <si>
    <t>Fairview - Renovation of Rooms 425 &amp; 426</t>
  </si>
  <si>
    <t>Consent Agenda Item</t>
  </si>
  <si>
    <t>Final Bond Report Presentation</t>
  </si>
  <si>
    <t>Bee Valacek</t>
  </si>
  <si>
    <t>RAQC Grant - (3) 48 passenger buses</t>
  </si>
  <si>
    <t>RAQC</t>
  </si>
  <si>
    <t>Consent Item</t>
  </si>
  <si>
    <t>Bee to draft board item</t>
  </si>
  <si>
    <t>Via Mobility - Student Transportation</t>
  </si>
  <si>
    <t>Via</t>
  </si>
  <si>
    <t>Paul S. is drafting contract amendment</t>
  </si>
  <si>
    <t>Molly/Ghita</t>
  </si>
  <si>
    <t>IAQ Update</t>
  </si>
  <si>
    <t>Univeristy of Tulsa</t>
  </si>
  <si>
    <t>Work Session</t>
  </si>
  <si>
    <t>Insight Global - Increase contract for Nurses</t>
  </si>
  <si>
    <t>Health Services</t>
  </si>
  <si>
    <t>Entered into BoardDocs</t>
  </si>
  <si>
    <t>Enrollment Update for 2021</t>
  </si>
  <si>
    <t>Enrollment and Demographic Status of BVSD</t>
  </si>
  <si>
    <t>Scott Stevens</t>
  </si>
  <si>
    <t>Halcyon School</t>
  </si>
  <si>
    <t xml:space="preserve">FCI </t>
  </si>
  <si>
    <t>BOND Project closeout</t>
  </si>
  <si>
    <t>University Hills Elementary School</t>
  </si>
  <si>
    <t>Fransen &amp; Pittman</t>
  </si>
  <si>
    <t>Nederland MS/HS Roof Project Closeout - BOND</t>
  </si>
  <si>
    <t>Colorado Moisture Control, Inc.</t>
  </si>
  <si>
    <t>Boulder High - Recht Field House</t>
  </si>
  <si>
    <t>A&amp;P Constructors</t>
  </si>
  <si>
    <t>Resolution 20-33 Presentation</t>
  </si>
  <si>
    <t>BlueBird</t>
  </si>
  <si>
    <t>BOE Approval for Purchase of 5 Electric Buses &amp; Charging Stations</t>
  </si>
  <si>
    <t>MOA Architect Contract</t>
  </si>
  <si>
    <t>Glen</t>
  </si>
  <si>
    <t>License Agreement</t>
  </si>
  <si>
    <t>BVSD &amp; Xcel</t>
  </si>
  <si>
    <t>Sombrero Marsh</t>
  </si>
  <si>
    <t>Charles</t>
  </si>
  <si>
    <t xml:space="preserve">ARHS </t>
  </si>
  <si>
    <t>FCI</t>
  </si>
  <si>
    <t>Bond Project Final Closeout</t>
  </si>
  <si>
    <t>Approved.  Notified, Scott, Charles, Sarah and Paul</t>
  </si>
  <si>
    <t>Brendan</t>
  </si>
  <si>
    <t>Resolution 20-33</t>
  </si>
  <si>
    <t>Resolution 20-33 update</t>
  </si>
  <si>
    <t>Erie IGA</t>
  </si>
  <si>
    <t>Town of Erie</t>
  </si>
  <si>
    <t>Erie Cash-in-lieu IGA</t>
  </si>
  <si>
    <t>Steve</t>
  </si>
  <si>
    <t>EDC</t>
  </si>
  <si>
    <t>5/10 Approved. Notified, Scott, Steve, Sarah</t>
  </si>
  <si>
    <t>Paul / Mandy</t>
  </si>
  <si>
    <t>Justice HS</t>
  </si>
  <si>
    <t>Commercial Interiors</t>
  </si>
  <si>
    <t xml:space="preserve">Furniture </t>
  </si>
  <si>
    <t>4/13 to Amy for Board Docs entry.</t>
  </si>
  <si>
    <t>Rob/Scott</t>
  </si>
  <si>
    <t>Monarch HS Kitchen/Wresting Rm</t>
  </si>
  <si>
    <t>Halcyon Construction</t>
  </si>
  <si>
    <t>Paul / Charles</t>
  </si>
  <si>
    <t>Nederland MS/HS Roof</t>
  </si>
  <si>
    <t>Colorado Moisture Control</t>
  </si>
  <si>
    <t>Construction Contract</t>
  </si>
  <si>
    <t>Central Kitchen</t>
  </si>
  <si>
    <t>Approved.  Notified, Scott, Steve, and Sarah</t>
  </si>
  <si>
    <t>Scott/Rob</t>
  </si>
  <si>
    <t>New Vista Update</t>
  </si>
  <si>
    <t>2/23 Work Session: Approved to move forward.  Going to CBOC March 2021</t>
  </si>
  <si>
    <t>Mandy</t>
  </si>
  <si>
    <t xml:space="preserve">GMP, Grant Funded   </t>
  </si>
  <si>
    <t>Approved. Notified, Scott Mandy and Paul</t>
  </si>
  <si>
    <t>Molly/Paul</t>
  </si>
  <si>
    <t>Contract for Mowing &amp; Landscaping Services</t>
  </si>
  <si>
    <t>Longs Peak Landscaping</t>
  </si>
  <si>
    <t>Foothills</t>
  </si>
  <si>
    <t>Tom</t>
  </si>
  <si>
    <t>Flatirons</t>
  </si>
  <si>
    <t>Mark Young</t>
  </si>
  <si>
    <t>12/8 Approved.  Notified, Scott, Sarah and Tom</t>
  </si>
  <si>
    <t>Crestview</t>
  </si>
  <si>
    <t>Scott</t>
  </si>
  <si>
    <t>Casey</t>
  </si>
  <si>
    <t>12/8 Approved.  Notified, Scott, and Sarah</t>
  </si>
  <si>
    <t>Kaki</t>
  </si>
  <si>
    <t>Jamestown ES</t>
  </si>
  <si>
    <t>GoldHill ES</t>
  </si>
  <si>
    <t>Bear Creek ES</t>
  </si>
  <si>
    <t>Mapleton ECE</t>
  </si>
  <si>
    <t>12/8 Approved.  Notified, Scott, Mandy and Sarah</t>
  </si>
  <si>
    <t>Paul/Tom</t>
  </si>
  <si>
    <t>Recht Field House</t>
  </si>
  <si>
    <t>Approved.  Sent copy to Scott, Tom, and Paul.</t>
  </si>
  <si>
    <t>Glen/Rob</t>
  </si>
  <si>
    <t>2020 Redistricting of Director District Boundaries</t>
  </si>
  <si>
    <t>12/1 in Board Docs</t>
  </si>
  <si>
    <t>Enrollment</t>
  </si>
  <si>
    <t>Baseline Ditch License Agreement and Temporary Construction Easement</t>
  </si>
  <si>
    <t>12/4 in Board Docs</t>
  </si>
  <si>
    <t>Air Conditioning Upgrades 7 Schools</t>
  </si>
  <si>
    <t>1st Amendment to Design/Build Agreement for District AC Upgrades</t>
  </si>
  <si>
    <t>Approved.</t>
  </si>
  <si>
    <t>Atiase Maintenance Easement at Creekside</t>
  </si>
  <si>
    <t>In BoardDocs 10/20</t>
  </si>
  <si>
    <t>10/27/20-Special Mtg</t>
  </si>
  <si>
    <t>Redistricting</t>
  </si>
  <si>
    <t>BoardDocs 9/16/20</t>
  </si>
  <si>
    <t>Gene</t>
  </si>
  <si>
    <t>Lafayette ES</t>
  </si>
  <si>
    <t>Turner</t>
  </si>
  <si>
    <t>8/11 Approved.  Notified, Scott, Gene, Sarah.</t>
  </si>
  <si>
    <t>IT Furniture/Arapahoe Ridge</t>
  </si>
  <si>
    <t>Change Order</t>
  </si>
  <si>
    <t>8/11 Approved.  Sent copy to Scott, Charles</t>
  </si>
  <si>
    <t>Halcyon</t>
  </si>
  <si>
    <t>GMP Amendment (2020 project)</t>
  </si>
  <si>
    <t>8/19 Notified, Scott, Gene, Sarah, Paul: Waiting for Legal Signatures</t>
  </si>
  <si>
    <t>Brendan/Rob</t>
  </si>
  <si>
    <t>SROs</t>
  </si>
  <si>
    <t>Presentation</t>
  </si>
  <si>
    <t>In BoardDocs 8/4</t>
  </si>
  <si>
    <t>8/11/20??</t>
  </si>
  <si>
    <t>Parkdale Agreement</t>
  </si>
  <si>
    <t>Agreements</t>
  </si>
  <si>
    <t>Paul / Jeff</t>
  </si>
  <si>
    <t>Air Conditioning Design Build (7 Schools)</t>
  </si>
  <si>
    <t>Design Build Contract for AC</t>
  </si>
  <si>
    <t>6/24 Approved, Scott Notified team. Signed copy sent 6/29</t>
  </si>
  <si>
    <t>Scott/Mandy</t>
  </si>
  <si>
    <t>Wold Architecture</t>
  </si>
  <si>
    <t>6/24 Approved, Scott Notified team.  Signed copy sent 6/30</t>
  </si>
  <si>
    <t>Ann/Paul</t>
  </si>
  <si>
    <t>Delivery of Chicken</t>
  </si>
  <si>
    <t>Food Service</t>
  </si>
  <si>
    <t>6/8 in Board Docs</t>
  </si>
  <si>
    <t>Delivery of Beef</t>
  </si>
  <si>
    <t>Food Services for prime food products</t>
  </si>
  <si>
    <t>6/15 in Board Docs</t>
  </si>
  <si>
    <t>Food Services for Produce</t>
  </si>
  <si>
    <t>Louisville ES</t>
  </si>
  <si>
    <t>Roche</t>
  </si>
  <si>
    <t>6/10 Approved.  Notified Scott, Kaki, and Sarah</t>
  </si>
  <si>
    <t>Bond Project Updates</t>
  </si>
  <si>
    <t>In BoardDocs 5.22</t>
  </si>
  <si>
    <t>Paul/Rob</t>
  </si>
  <si>
    <t>Non-bond</t>
  </si>
  <si>
    <t>Petroleum Purchase and Delivery</t>
  </si>
  <si>
    <t>In BoardDocs 5.27</t>
  </si>
  <si>
    <t>Paul / Maintenance</t>
  </si>
  <si>
    <t>Eldorado Boiler Replacement</t>
  </si>
  <si>
    <t>5/15 to Scott, Mandy, Molly, Travis, Paul</t>
  </si>
  <si>
    <t>Rob</t>
  </si>
  <si>
    <t>Resolution 20-17 to accept bids during July 2020</t>
  </si>
  <si>
    <t>Resolution</t>
  </si>
  <si>
    <t>4/30 in Board Docs</t>
  </si>
  <si>
    <t>Centaurus</t>
  </si>
  <si>
    <t>GH Phipps</t>
  </si>
  <si>
    <t>5/15 to Scott, Gene, Paul</t>
  </si>
  <si>
    <t>Apraphoe Ridge/IT</t>
  </si>
  <si>
    <t>Energy Dashboard (not Bond)</t>
  </si>
  <si>
    <t>eSignt Energy</t>
  </si>
  <si>
    <t>4/29 to Scott, Paul</t>
  </si>
  <si>
    <t>Paul / Steve</t>
  </si>
  <si>
    <t>Ed Center Furniture</t>
  </si>
  <si>
    <t>Furniture Contract</t>
  </si>
  <si>
    <t>4/8 Review grant agreement</t>
  </si>
  <si>
    <t>UniHill</t>
  </si>
  <si>
    <t>Paul shared attachments with PMs</t>
  </si>
  <si>
    <t>Budget Transfer Pending BoE Approval</t>
  </si>
  <si>
    <t>Crest View ES</t>
  </si>
  <si>
    <t>Mark Young Construction</t>
  </si>
  <si>
    <t>Budget Transfer Pending BoE Approval (Pending Rob P Discussions)</t>
  </si>
  <si>
    <t>Flatirons ES</t>
  </si>
  <si>
    <t>Mesa ES</t>
  </si>
  <si>
    <t>Campus Drive Resolution</t>
  </si>
  <si>
    <t>4/6 in BoardDocs</t>
  </si>
  <si>
    <t>CBOC Updates</t>
  </si>
  <si>
    <t>In BoardDocs 3.2.20</t>
  </si>
  <si>
    <t>Final Change Order approval</t>
  </si>
  <si>
    <t>Emerald</t>
  </si>
  <si>
    <t>Emerald Elementary Baseball Field Temporary Construction</t>
  </si>
  <si>
    <t>In BoardDocs 3.3.20</t>
  </si>
  <si>
    <t>Transportation</t>
  </si>
  <si>
    <t>Approved. Scott Notified team</t>
  </si>
  <si>
    <t>Fairview HS</t>
  </si>
  <si>
    <t>John/Kaki</t>
  </si>
  <si>
    <t>Bear Creek</t>
  </si>
  <si>
    <t>Approved.  Sent to Scott, Kaki and Paul</t>
  </si>
  <si>
    <t>John</t>
  </si>
  <si>
    <t>Approved.  Sent to Scott and Paul</t>
  </si>
  <si>
    <t>Gold Hill</t>
  </si>
  <si>
    <t>Jamestown</t>
  </si>
  <si>
    <t>Monarch HS Kitchen and Wrestiling Room</t>
  </si>
  <si>
    <t>Awarded Bid ITB#20-19</t>
  </si>
  <si>
    <t>Approved.  sent to Scott, Charles, Paul, Laura Shafer and Kim M</t>
  </si>
  <si>
    <t>Rob/Molly</t>
  </si>
  <si>
    <t xml:space="preserve">Elevator Modernization/Maintenance </t>
  </si>
  <si>
    <t>Mile High Elevator</t>
  </si>
  <si>
    <t>Awarded RFP 20-15</t>
  </si>
  <si>
    <t>Angevine MS</t>
  </si>
  <si>
    <t xml:space="preserve">Bond Project Final Closeout </t>
  </si>
  <si>
    <t>Approved.  Nofied Sarah, Mandy</t>
  </si>
  <si>
    <t>C&amp;E</t>
  </si>
  <si>
    <t>Real Estate Contract to purchase bldg</t>
  </si>
  <si>
    <t>Air Quality Presentation</t>
  </si>
  <si>
    <t>ARHS</t>
  </si>
  <si>
    <t>Approved.  Sent to Scott, Paul, Charles, Kim M and Laura Shafer</t>
  </si>
  <si>
    <t>Paul S./ Scott</t>
  </si>
  <si>
    <t>Educational Specifications</t>
  </si>
  <si>
    <t>Approved.  Sent to Scott, Paul, Stephanie</t>
  </si>
  <si>
    <t>Paul / Molly</t>
  </si>
  <si>
    <t>Asset Tagging</t>
  </si>
  <si>
    <t>Jacobs Eng</t>
  </si>
  <si>
    <t>Approved.  Sent to Scott, Molly, Paul</t>
  </si>
  <si>
    <t>Coal Creek ES</t>
  </si>
  <si>
    <t>Approved.  Notified Scott, Sarah, Charles</t>
  </si>
  <si>
    <t>Nederland ES</t>
  </si>
  <si>
    <t>Approved.  Notified Scott, Sarah, John</t>
  </si>
  <si>
    <t>Nederland MS/HS</t>
  </si>
  <si>
    <t>Nederland Bus Facility</t>
  </si>
  <si>
    <t xml:space="preserve">Change Order 4 - Added Service </t>
  </si>
  <si>
    <t>Approved.  Sent to Scott, Paul, Gene</t>
  </si>
  <si>
    <t>Horizons K8</t>
  </si>
  <si>
    <t>Approved.  Scott notified Sarah.  Jean notified PM</t>
  </si>
  <si>
    <t>Heatherwood ES</t>
  </si>
  <si>
    <t>Superior ES</t>
  </si>
  <si>
    <t>Change Order for Mobile Classroom</t>
  </si>
  <si>
    <t>Approved.  Scanned and sent to Scott, Tom, Paul</t>
  </si>
  <si>
    <t>Foothill GMP</t>
  </si>
  <si>
    <t>GMP First Amendment</t>
  </si>
  <si>
    <t>Approved.  Scanned and sent to Scott, Mandy, Paul</t>
  </si>
  <si>
    <t>Mapleton GMP</t>
  </si>
  <si>
    <t>Susan/Scott/Rob</t>
  </si>
  <si>
    <t xml:space="preserve">CBOC </t>
  </si>
  <si>
    <t>Enrollment Trends</t>
  </si>
  <si>
    <t>Kohl ES</t>
  </si>
  <si>
    <t>Himmelman</t>
  </si>
  <si>
    <t>Approved.  Notified Scott, Sarah</t>
  </si>
  <si>
    <t>Rob/Susan</t>
  </si>
  <si>
    <t>Ghita</t>
  </si>
  <si>
    <t>Air Quality Membership Updates</t>
  </si>
  <si>
    <t>Molly</t>
  </si>
  <si>
    <t>IAQ Contract - UofT</t>
  </si>
  <si>
    <t>BCSIS</t>
  </si>
  <si>
    <t>Mechanical / Air Conditioning</t>
  </si>
  <si>
    <t>Approved.  Scanned and sent to Scott, Gene, Paul</t>
  </si>
  <si>
    <t>Air Conditioning Change Order</t>
  </si>
  <si>
    <t>Approved.  Scanned and sent to Scott, Kaki, Paul</t>
  </si>
  <si>
    <t>CBOC Update to the Board</t>
  </si>
  <si>
    <t>?</t>
  </si>
  <si>
    <t>Albert Samora</t>
  </si>
  <si>
    <t>Bus Purchase - (6) Propane &amp; (1) Electric</t>
  </si>
  <si>
    <t>Sourcewell</t>
  </si>
  <si>
    <t>Eisenhower ES</t>
  </si>
  <si>
    <t>Approved.  Notified Scott, Sarah, Kaki</t>
  </si>
  <si>
    <t>Approved.  Scanned and sent to Scott, John, Paul</t>
  </si>
  <si>
    <t>Doug</t>
  </si>
  <si>
    <t>Pioneer Phase I &amp; Phase II</t>
  </si>
  <si>
    <t>Golden Triangle</t>
  </si>
  <si>
    <t>Centennial MS</t>
  </si>
  <si>
    <t>Roche Construction</t>
  </si>
  <si>
    <t>Approved.  Notified Scott, Sarah, Mandy</t>
  </si>
  <si>
    <t xml:space="preserve">Steve </t>
  </si>
  <si>
    <t>Admin/Warehouse</t>
  </si>
  <si>
    <t xml:space="preserve">GMP 1st Amendment </t>
  </si>
  <si>
    <t>Approved. Scanned and sent to Scott, Steve and Paul</t>
  </si>
  <si>
    <t>Rob/Kim</t>
  </si>
  <si>
    <t>Summer Construction Resolution</t>
  </si>
  <si>
    <t>No Vendor</t>
  </si>
  <si>
    <t>Summer construction resolution</t>
  </si>
  <si>
    <t>In Board Docs 5.8.19</t>
  </si>
  <si>
    <t>Foothill ES</t>
  </si>
  <si>
    <t>Davis Partnership</t>
  </si>
  <si>
    <t>Approved. Scanned and sent to Scott, Mandy, Paul, Juliette</t>
  </si>
  <si>
    <t>Broomfield Heights Middle School Tennis Ct. Abatement</t>
  </si>
  <si>
    <t>Premier Environmental</t>
  </si>
  <si>
    <t>Abatement Tennis Courts</t>
  </si>
  <si>
    <t>Rob/Steve</t>
  </si>
  <si>
    <t>Board Room Furniture Presentation</t>
  </si>
  <si>
    <t>No Vendor yet</t>
  </si>
  <si>
    <t>Board Room Presentation</t>
  </si>
  <si>
    <t>Heatherwood</t>
  </si>
  <si>
    <t>Adolfson &amp; Peterson</t>
  </si>
  <si>
    <t>Approved. Scanned and sent to Scott, Charles, Paul, Juliette</t>
  </si>
  <si>
    <t>Coal Creek</t>
  </si>
  <si>
    <t>Ghita/Jeff</t>
  </si>
  <si>
    <t>BoardDocs</t>
  </si>
  <si>
    <t>Eldorado K8</t>
  </si>
  <si>
    <t>Sampson Construction</t>
  </si>
  <si>
    <t>Approved.  Notified Scott, Sarah, Gene</t>
  </si>
  <si>
    <t>BCSIS/HP</t>
  </si>
  <si>
    <t xml:space="preserve">Himmelman Construction </t>
  </si>
  <si>
    <t>ARHS IT Renovations</t>
  </si>
  <si>
    <t>Amendment and Change Order #2</t>
  </si>
  <si>
    <t>Juliette/Tom</t>
  </si>
  <si>
    <t>HCM</t>
  </si>
  <si>
    <t>Architect Agreements</t>
  </si>
  <si>
    <t>Approved. Scanned and sent to Scott, Tom, Paul, Juliette</t>
  </si>
  <si>
    <t>Juliette/Charles</t>
  </si>
  <si>
    <t xml:space="preserve">ARHS/Sombrero Marsh   </t>
  </si>
  <si>
    <t xml:space="preserve">Platt MS </t>
  </si>
  <si>
    <t xml:space="preserve">Turner </t>
  </si>
  <si>
    <t>Approved.  Notified Scott, Sarah, Tom</t>
  </si>
  <si>
    <t>Fireside ES</t>
  </si>
  <si>
    <t>Himmelman Construction</t>
  </si>
  <si>
    <t>Susan/Rob</t>
  </si>
  <si>
    <t>Bond Updates</t>
  </si>
  <si>
    <t>In Board docs</t>
  </si>
  <si>
    <t>Meadowlark Joint Use Agreement</t>
  </si>
  <si>
    <t>Delegation of Authority to Superintendent to Negotiate and Sign Lease for Community Schools</t>
  </si>
  <si>
    <t>Molly/Rob</t>
  </si>
  <si>
    <t>Turf Fields at High Schools</t>
  </si>
  <si>
    <t>Paul/Gene</t>
  </si>
  <si>
    <t>Anderson Mason Dale Architects</t>
  </si>
  <si>
    <t>Approved. Scanned and sent to Scott, Gene, Paul, Juliette</t>
  </si>
  <si>
    <t>Paul/John</t>
  </si>
  <si>
    <t>Approved. Scanned and sent to Scott, John, Paul, Juliette</t>
  </si>
  <si>
    <t>First Amendment</t>
  </si>
  <si>
    <t>Approved. Scanned and sent to Scott, Kaki, Paul, Juliette</t>
  </si>
  <si>
    <t>District Indoor Air Quality Team Membership</t>
  </si>
  <si>
    <t>Approved.  Notified Scott, Sarah Charles</t>
  </si>
  <si>
    <t>GE Johnson</t>
  </si>
  <si>
    <t>Monarch K8</t>
  </si>
  <si>
    <t>Approved.  Scanned and sent to Scott, Mandy, Squillace, Burnett</t>
  </si>
  <si>
    <t>Approved.  Scanned and sent to Scott, Doug, Squillace, Burnett</t>
  </si>
  <si>
    <t>Lafayette Elementary</t>
  </si>
  <si>
    <t>Approved.  Scanned and sent to Scott, Gene, Squillace, Burnett</t>
  </si>
  <si>
    <t>Approved.  Scanned and sent to Scott, Kaki, Squillace, Burnett</t>
  </si>
  <si>
    <t>Jeff Medwetz</t>
  </si>
  <si>
    <t>District Wide Use/Utility</t>
  </si>
  <si>
    <t>Tiger Inc</t>
  </si>
  <si>
    <t>Natural Gas Transportation Service</t>
  </si>
  <si>
    <t>Approved.  Scanned and sent to Jeff Medwetz for Tiger Inc signature</t>
  </si>
  <si>
    <t>John Sinnett</t>
  </si>
  <si>
    <t>Approved.  Scanned and sent to Sinnett, Squillace, Burnett</t>
  </si>
  <si>
    <t>Community Montessori Roof</t>
  </si>
  <si>
    <t>Grabau Roofing Inc</t>
  </si>
  <si>
    <t>1/10 Approved.  Notified Zeeb, Sherman</t>
  </si>
  <si>
    <t>Paul /Steve</t>
  </si>
  <si>
    <t>Asbestos Abatement Education Center</t>
  </si>
  <si>
    <t>Hudspeth</t>
  </si>
  <si>
    <t>Invitation to Bid 19-16 Award / Contract amendment</t>
  </si>
  <si>
    <t>Approved.  Scanned and sent to Squillace, Schumacher</t>
  </si>
  <si>
    <t>Approved.  Scanned and sent to Blahak, Squillace, Burnett</t>
  </si>
  <si>
    <t>Approved.  Scanned and sent to Zachemsky, Squillace, Burnett</t>
  </si>
  <si>
    <t>Approved.  Scanned and sent to Schumacher, Squillace, Burnett</t>
  </si>
  <si>
    <t>Boulder HS</t>
  </si>
  <si>
    <t>Approved.  Notified Blahak, Sherman, Squillace, Burnett</t>
  </si>
  <si>
    <t>In Board Docs 12/5</t>
  </si>
  <si>
    <t>In Board Docs 12/4</t>
  </si>
  <si>
    <t>Change Order 6</t>
  </si>
  <si>
    <t>Platt MS</t>
  </si>
  <si>
    <t>Change Order 3</t>
  </si>
  <si>
    <t>Carie / Melissa B.</t>
  </si>
  <si>
    <t>Policy EBCE &amp; Reg EBCE-R</t>
  </si>
  <si>
    <t>Information Items</t>
  </si>
  <si>
    <t>Columbine ES</t>
  </si>
  <si>
    <t xml:space="preserve">Accepted by BOE. Notified Sinnett, Squillace, Burnett, Sherman. </t>
  </si>
  <si>
    <t>Frusciano Grant of Easements and License agreement</t>
  </si>
  <si>
    <t>CBOC New Members</t>
  </si>
  <si>
    <t>Per Susan: Board Approved New Members</t>
  </si>
  <si>
    <t>Rob P.</t>
  </si>
  <si>
    <t>Bond Premium Prioritization</t>
  </si>
  <si>
    <t>In Board Docs 9/20/18</t>
  </si>
  <si>
    <t>Kim / Susan</t>
  </si>
  <si>
    <t xml:space="preserve">CBOC Update </t>
  </si>
  <si>
    <t>Board Meeting</t>
  </si>
  <si>
    <t>In Board Docs 9/18/18</t>
  </si>
  <si>
    <t>Kim</t>
  </si>
  <si>
    <t>Board Room Design</t>
  </si>
  <si>
    <t>In Board Docs 9/17/18</t>
  </si>
  <si>
    <t>Aaron M./Molly</t>
  </si>
  <si>
    <t>Indoor Air Quality Testing</t>
  </si>
  <si>
    <t>Univ of Tulsa</t>
  </si>
  <si>
    <t>$ Amount changed - do not need to take to the board</t>
  </si>
  <si>
    <t>Juliette/Steve</t>
  </si>
  <si>
    <t>Rotary Lift</t>
  </si>
  <si>
    <t>Letter of intent to purchase $400K Equipment. Coop Agreement</t>
  </si>
  <si>
    <t xml:space="preserve">Accepted by BOE </t>
  </si>
  <si>
    <t>Northmoor Contract</t>
  </si>
  <si>
    <t>City of Broomfield</t>
  </si>
  <si>
    <t>Real Estate Contract</t>
  </si>
  <si>
    <t>8/20 in Board Docs</t>
  </si>
  <si>
    <t>Juliette/T Blahak</t>
  </si>
  <si>
    <t>MOA Architecture</t>
  </si>
  <si>
    <t xml:space="preserve">Hard Bid Contract </t>
  </si>
  <si>
    <t>Accepted by BOE. Notified Zeeb, Blahak, Squillace, Burnett.  Contract signed in July.</t>
  </si>
  <si>
    <t>Juliette/C Zachemsky</t>
  </si>
  <si>
    <t>Hard Bid Contract</t>
  </si>
  <si>
    <t>Accepted by BOE. Notified Zeeb, Zachemsky, Squillace, Burnett.  Contract signed in July.</t>
  </si>
  <si>
    <t>Juliette/M Redfield</t>
  </si>
  <si>
    <t>OZ Architecture</t>
  </si>
  <si>
    <t>Accepted by BOE. Notified Zeeb, Redfield, Squillace, Burnett.  Contract signed in July.</t>
  </si>
  <si>
    <t>Squillace/John</t>
  </si>
  <si>
    <t>Mesa</t>
  </si>
  <si>
    <t>Anderson Hallas</t>
  </si>
  <si>
    <t>Architectural Contract</t>
  </si>
  <si>
    <t>Accepted by BOE. Notified Zeeb, Sinnett, Squillace, Burnett.  Contract signed in July.</t>
  </si>
  <si>
    <t>RB+B</t>
  </si>
  <si>
    <t>Juliette/G Temanson</t>
  </si>
  <si>
    <t>Wold Architects</t>
  </si>
  <si>
    <t>Accepted by BOE. Notified Zeeb, Temanson, Squillace, Burnett.  Contract signed in July.</t>
  </si>
  <si>
    <t>Hudspeth &amp; Associates</t>
  </si>
  <si>
    <t xml:space="preserve">Asbestos Change Order 6 </t>
  </si>
  <si>
    <t xml:space="preserve">Approved. Scanned and sent to Zeeb, Blahak, Squillace, Burnett.  </t>
  </si>
  <si>
    <t>Mandy Redfield</t>
  </si>
  <si>
    <t>Earth Services</t>
  </si>
  <si>
    <t>Asbestos Change Order 1</t>
  </si>
  <si>
    <t>Approved.  Scanned and sent to Zeeb, Redfield, Squillace, Burnett</t>
  </si>
  <si>
    <t>Marion</t>
  </si>
  <si>
    <t>Community Montessori</t>
  </si>
  <si>
    <t>Accepted by BOE. Notified Zeeb, Hammond, Sherman</t>
  </si>
  <si>
    <t xml:space="preserve">Transportation/Fuel </t>
  </si>
  <si>
    <t>Hill Petroleum</t>
  </si>
  <si>
    <t>Not Bond</t>
  </si>
  <si>
    <t>Charles Z</t>
  </si>
  <si>
    <t>CO 1 Intrusion, Access Control, CCTV</t>
  </si>
  <si>
    <t>Approved.  Scanned and sent to Zeeb, Zachemsky, Squillace, Burnett</t>
  </si>
  <si>
    <t>CO 2 Bldg Asbestos Abatement</t>
  </si>
  <si>
    <t>Approved.  Scanned and sent to Zeeb, Blahak, Squillace, Burnett</t>
  </si>
  <si>
    <t>Susan will be getting photos on Monday 8/13</t>
  </si>
  <si>
    <t>Done</t>
  </si>
  <si>
    <t>Interior Cameras</t>
  </si>
  <si>
    <t>Consent</t>
  </si>
  <si>
    <t>Approved.  Scanned and send to Zeeb, Squillace, Burnett</t>
  </si>
  <si>
    <t>CBOC Update Presentation</t>
  </si>
  <si>
    <t>Quarterly Report</t>
  </si>
  <si>
    <t>Transportation - GPS / Student Ridership</t>
  </si>
  <si>
    <t>Zonar</t>
  </si>
  <si>
    <t>Transportation - Bus Cameras</t>
  </si>
  <si>
    <t>24/7</t>
  </si>
  <si>
    <t>ECA-R</t>
  </si>
  <si>
    <t>Completed</t>
  </si>
  <si>
    <t>Eisenhower</t>
  </si>
  <si>
    <t xml:space="preserve">CMGC First Amendment </t>
  </si>
  <si>
    <t>Approved. Scanned and sent to Zeeb, Hammond, Squillace, Burnett</t>
  </si>
  <si>
    <t xml:space="preserve">Kohl </t>
  </si>
  <si>
    <t>Approved. Scanned and sent to Zeeb, Hagen, Squillace, Burnett</t>
  </si>
  <si>
    <t>Bond Funds to Install Interior Cameras at HS</t>
  </si>
  <si>
    <t>Whittier Final Closeout</t>
  </si>
  <si>
    <t>Approved.  Notiified Zeeb, Zachemsky, Sherman</t>
  </si>
  <si>
    <t>FCI CO 4</t>
  </si>
  <si>
    <t>Boarddocs</t>
  </si>
  <si>
    <t>Rob/Ghita</t>
  </si>
  <si>
    <t>Meadowlark K8</t>
  </si>
  <si>
    <t>Approved. Scanned and sent to Zeeb, Blahak, Squillace, Burnett</t>
  </si>
  <si>
    <t>Paul/Steve</t>
  </si>
  <si>
    <t>Building By Design</t>
  </si>
  <si>
    <t>Steel Building Contract</t>
  </si>
  <si>
    <t>Approved. Scanned and sent to Zeeb, Schumacher, Squillace, Burnett</t>
  </si>
  <si>
    <t>Ed Center</t>
  </si>
  <si>
    <t>R&amp;L (Stan Tech)</t>
  </si>
  <si>
    <t>Amendment to Contract</t>
  </si>
  <si>
    <t>Juliette/Marion</t>
  </si>
  <si>
    <t>Asbestos Contract</t>
  </si>
  <si>
    <t>CBOC Committee Members</t>
  </si>
  <si>
    <t>New CBOC members</t>
  </si>
  <si>
    <t>Regulation ECA-R &amp; Policy ECA</t>
  </si>
  <si>
    <t>Rob/Brendan</t>
  </si>
  <si>
    <t>Legal will handle</t>
  </si>
  <si>
    <t>Paul</t>
  </si>
  <si>
    <t>FFE Furniture Vendor- Monarch HS</t>
  </si>
  <si>
    <t xml:space="preserve">BCI </t>
  </si>
  <si>
    <t>Innovation Furniture</t>
  </si>
  <si>
    <t>Approved. Scanned and sent to Zeeb, Zachemsky, Squillace, Burnett</t>
  </si>
  <si>
    <t>Kaki/Mandy</t>
  </si>
  <si>
    <t>Centennial ES</t>
  </si>
  <si>
    <t>Approved. Scanned and sent to Zeeb, Redfield, Squillace, Burnett</t>
  </si>
  <si>
    <t>CMGC First Amendment</t>
  </si>
  <si>
    <t xml:space="preserve">Manhattan </t>
  </si>
  <si>
    <t>Approved.  Zeeb, Sinnett and Sherman Notified.</t>
  </si>
  <si>
    <t>Mark/Gene</t>
  </si>
  <si>
    <t>Broomfield Heights MS</t>
  </si>
  <si>
    <t>Nunn Construction</t>
  </si>
  <si>
    <t>Approved.  Zeeb, Temanson and Sherman Notified.</t>
  </si>
  <si>
    <t>Southern Hills</t>
  </si>
  <si>
    <t>Sampson</t>
  </si>
  <si>
    <t>Change Order 1</t>
  </si>
  <si>
    <t>Mark/John</t>
  </si>
  <si>
    <t>FFE Furniture Vendor- Fairview</t>
  </si>
  <si>
    <t>FFE Furniture Vendor- Monarch K8</t>
  </si>
  <si>
    <t>FFE Furniture Vendor- Ned MS/HS</t>
  </si>
  <si>
    <t>Approved. Scanned and sent to Zeeb, Sinnett, Squillace, Burnett</t>
  </si>
  <si>
    <t>Grabau Roofing</t>
  </si>
  <si>
    <t>Roofing Contract</t>
  </si>
  <si>
    <t>Rob Presented to Board.</t>
  </si>
  <si>
    <t>ECR-R Regulation Change</t>
  </si>
  <si>
    <t>Aspen Creek</t>
  </si>
  <si>
    <t>Approved.  Zeeb, Hammond and Sherman Notified.</t>
  </si>
  <si>
    <t>Approved. Scanned and sent to Zeeb, Schumacher, Squillace</t>
  </si>
  <si>
    <t xml:space="preserve">Emerald ES </t>
  </si>
  <si>
    <t>Swinerton</t>
  </si>
  <si>
    <t>Approved.  Zeeb notified Temanson; Jean notified Sherman</t>
  </si>
  <si>
    <t>Approved.  Zeeb notified Zachemsky; Jean notified Sherman</t>
  </si>
  <si>
    <t>Creekside ES</t>
  </si>
  <si>
    <t xml:space="preserve">GE Johnson </t>
  </si>
  <si>
    <t>Approved.  Sent email to Zeeb, Hagen and Sherman.</t>
  </si>
  <si>
    <t>BCSIS/High Peaks</t>
  </si>
  <si>
    <t>1/10/18 Scanned and sent to Zeeb and Squillace</t>
  </si>
  <si>
    <t>Enrollment Updates</t>
  </si>
  <si>
    <t>In Board Docs 1/3/18</t>
  </si>
  <si>
    <t>Contract for Real Estate Services</t>
  </si>
  <si>
    <t>CBRE</t>
  </si>
  <si>
    <t>Pulled</t>
  </si>
  <si>
    <t>12/14/17 Scanned copy to Zeeb, Blahak, Squillace</t>
  </si>
  <si>
    <t>CBOC Updates to Board</t>
  </si>
  <si>
    <t>Rob/Brendan/Albert</t>
  </si>
  <si>
    <t>Interior/Bus Camera</t>
  </si>
  <si>
    <t>No Vendor/Study</t>
  </si>
  <si>
    <t>Study</t>
  </si>
  <si>
    <t xml:space="preserve">Douglass ES </t>
  </si>
  <si>
    <t>Approved by Board 11/14</t>
  </si>
  <si>
    <t>A&amp;P Change Order 18</t>
  </si>
  <si>
    <t>10/25 CO18 scanned to Steve Schumacher</t>
  </si>
  <si>
    <t>GTC</t>
  </si>
  <si>
    <t>Approved by Board 9/26</t>
  </si>
  <si>
    <t>Paul for Mark</t>
  </si>
  <si>
    <t>Fireside Architect</t>
  </si>
  <si>
    <t>RFP 17-68 Contract</t>
  </si>
  <si>
    <t>8/9/17 Scanned copy to Zeeb, Schlindwein &amp; Squillace</t>
  </si>
  <si>
    <t>Paul for Doug</t>
  </si>
  <si>
    <t>Kohl Architect</t>
  </si>
  <si>
    <t>RFP 17-69 Contract</t>
  </si>
  <si>
    <t>8/9/17 Scanned copy to Zeeb, Hagen &amp; Squillace</t>
  </si>
  <si>
    <t>Paul for John</t>
  </si>
  <si>
    <t>Nederland Middle/Sr Architect</t>
  </si>
  <si>
    <t>RFP 17-70 Contract</t>
  </si>
  <si>
    <t>8/9/17 Scanned copy to Zeeb, Sinnett &amp; Squillace</t>
  </si>
  <si>
    <t>Creekside</t>
  </si>
  <si>
    <t>6/15 scanned copy to Price, Hagen and Sherman</t>
  </si>
  <si>
    <t>6/15 scanned copy to Price, Blahak and Sherman</t>
  </si>
  <si>
    <t>Karri Burgess</t>
  </si>
  <si>
    <t>NA</t>
  </si>
  <si>
    <t>Radio Communication RFP 17-60</t>
  </si>
  <si>
    <t>6/15 scanned copy to Price, Wilderman, Karri Burgess, Sherman.  Jean to do PO.</t>
  </si>
  <si>
    <t>Approved by Board</t>
  </si>
  <si>
    <t>FCI Constructors</t>
  </si>
  <si>
    <t>5/26 scanned and sent to Rob, Charles</t>
  </si>
  <si>
    <t>5/12 scanned and sent to Rob, Paul, Steve</t>
  </si>
  <si>
    <t>Birch Final Closeout</t>
  </si>
  <si>
    <t>4/25/17 Item Approved.</t>
  </si>
  <si>
    <t>Susan</t>
  </si>
  <si>
    <t xml:space="preserve">4/25/17 PowerPoint Presentation to Board.  </t>
  </si>
  <si>
    <t>Manhattan MS Renovations and Addition</t>
  </si>
  <si>
    <t>4/25 scanned and sent to Rob, Paul, Kaki</t>
  </si>
  <si>
    <t>Centaurus Amendment No. 4</t>
  </si>
  <si>
    <t>CMGC Fourth Amendment</t>
  </si>
  <si>
    <t>4/25 scanned and sent to Rob, Paul, Gene</t>
  </si>
  <si>
    <t>Meadowlark PK-8 Library &amp; Literature Collections and Service</t>
  </si>
  <si>
    <t>Mackin</t>
  </si>
  <si>
    <t>District Contract</t>
  </si>
  <si>
    <t>4/25 scanned and sent to Rob, Tom, Paul, Molly</t>
  </si>
  <si>
    <t xml:space="preserve">Community Montessori </t>
  </si>
  <si>
    <t>GMP</t>
  </si>
  <si>
    <t>4/25 scanned and sent to Rob, Paul, Marion</t>
  </si>
  <si>
    <t>Centaurus FFE</t>
  </si>
  <si>
    <t>FFE Agreement</t>
  </si>
  <si>
    <t>4/12 scanned and sent to Rob, Paul, Gene</t>
  </si>
  <si>
    <t>RNL</t>
  </si>
  <si>
    <t>4/12 scanned and sent to Rob, Paul, Steve</t>
  </si>
  <si>
    <t>Broomfield HS CMGC GMP</t>
  </si>
  <si>
    <t>4/14 scanned and sent to Rob, Paul, Charles</t>
  </si>
  <si>
    <t>3/15 scanned and sent to Rob, Paul, Charles</t>
  </si>
  <si>
    <t>Middle School Fields</t>
  </si>
  <si>
    <t>Contract Closeout</t>
  </si>
  <si>
    <t>3/15 Email to Steve and Sarah, item approved</t>
  </si>
  <si>
    <t>FieldTurf</t>
  </si>
  <si>
    <t>FFE</t>
  </si>
  <si>
    <t>3/15 scanned and sent to Rob, Paul, Marion</t>
  </si>
  <si>
    <t>Fairview</t>
  </si>
  <si>
    <t>3/15 scanned and sent to Rob, Paul, Steve</t>
  </si>
  <si>
    <t>Mark</t>
  </si>
  <si>
    <t>Contractor</t>
  </si>
  <si>
    <t>3/15 scanned and sent to Rob, Paul, Mark</t>
  </si>
  <si>
    <t>CMGC Third Amendment (Electrical &amp; Earthwork)</t>
  </si>
  <si>
    <t>3/15 scanned and sent to Rob and Paul</t>
  </si>
  <si>
    <t>Boulder HS Recht Field</t>
  </si>
  <si>
    <t>CMGC Change Order</t>
  </si>
  <si>
    <t>3/15 scanned and sent to Rob and Tom</t>
  </si>
  <si>
    <t>Douglass</t>
  </si>
  <si>
    <t>BCI Interiors</t>
  </si>
  <si>
    <t xml:space="preserve">Separate FF&amp;E contracts </t>
  </si>
  <si>
    <t>3/1/17 scanned and sent to Rob, Paul, Steve</t>
  </si>
  <si>
    <t>Meadowlark (Erie PK-8)</t>
  </si>
  <si>
    <t>3/1/17 scanned and sent to Rob, Paul, Tom</t>
  </si>
  <si>
    <t>3/1/17 scanned and sent to Rob, Paul, Doug</t>
  </si>
  <si>
    <t>3/1/17 scanned and sent to Rob, Paul</t>
  </si>
  <si>
    <t>GMP Contract First Amendment</t>
  </si>
  <si>
    <t>3/1/17 scanned and sent to Rob, Paul, Marion</t>
  </si>
  <si>
    <t>Sanchez ES</t>
  </si>
  <si>
    <t>Aliance</t>
  </si>
  <si>
    <t>Board agenda item for final acceptance</t>
  </si>
  <si>
    <t>2/14/17 Item Approved.</t>
  </si>
  <si>
    <t>Monarch K-8</t>
  </si>
  <si>
    <t>2/16/17 Scanned and sent to Paul, Rob, Doug</t>
  </si>
  <si>
    <t>2/16/17 Scanned and sent to Paul, Rob, Charles</t>
  </si>
  <si>
    <t>Mechanical GMP Second Amendment</t>
  </si>
  <si>
    <t>2/16/17 Scanned and sent to Paul and Rob</t>
  </si>
  <si>
    <t>Architect - MOA</t>
  </si>
  <si>
    <t>Architect Contract, Paul Submitting</t>
  </si>
  <si>
    <t>1/26 Scanned and sent to Rob, Paul and Tom</t>
  </si>
  <si>
    <t>Architect - Davis Partnerships</t>
  </si>
  <si>
    <t>1/26 Scanned and sent to Rob, Paul and Mark</t>
  </si>
  <si>
    <t>Paul/Tim</t>
  </si>
  <si>
    <t>Emerald ES</t>
  </si>
  <si>
    <t>Abatement Amendment Contract</t>
  </si>
  <si>
    <t>1/11/17 Scanned and sent to Paul and PM for Processing</t>
  </si>
  <si>
    <t>Erie PK-8</t>
  </si>
  <si>
    <t>CO#5 to Contract</t>
  </si>
  <si>
    <t>1/11/17 Scanned and sent to Rob and Tom for Processing</t>
  </si>
  <si>
    <t>Monarch HS Parking Closeout</t>
  </si>
  <si>
    <t>12/14/16 Item Approved</t>
  </si>
  <si>
    <t>Peak to Peak Closeout</t>
  </si>
  <si>
    <t>Douglass ES</t>
  </si>
  <si>
    <t>Abatement Contract Amendment</t>
  </si>
  <si>
    <t>12/14/16 Item Approved.  Scanned copy to Paul for PO processing.</t>
  </si>
  <si>
    <t>Paul/Doug</t>
  </si>
  <si>
    <t>Abatement Contract</t>
  </si>
  <si>
    <t>12/14/16 Item Approved.  Scanned copy to Paul for PO processing.</t>
  </si>
  <si>
    <t>Lafayette Bus Facility Closeout</t>
  </si>
  <si>
    <t>No BoE Items for the Meeting.</t>
  </si>
  <si>
    <t>Nederland Elem Roofing Closeout</t>
  </si>
  <si>
    <t>Alpine Roofing</t>
  </si>
  <si>
    <t>In routing with Board Docs</t>
  </si>
  <si>
    <t>Pioneer</t>
  </si>
  <si>
    <t>GTC CO3</t>
  </si>
  <si>
    <t>Change Order Accepted Alternates</t>
  </si>
  <si>
    <t>9/28/16 Scanned and sent to Paul &amp; PM for processing</t>
  </si>
  <si>
    <t>Schumacher</t>
  </si>
  <si>
    <t>Transportation Land</t>
  </si>
  <si>
    <t>Western Industrial Park</t>
  </si>
  <si>
    <t>Contract to purchase land</t>
  </si>
  <si>
    <t>9/28/16 Scanned and gave to Steve S to obtain signature from Western</t>
  </si>
  <si>
    <t>Paul for Marion</t>
  </si>
  <si>
    <t>Community Montesorri</t>
  </si>
  <si>
    <t>Wold</t>
  </si>
  <si>
    <t>Architecture Agreement $272,000</t>
  </si>
  <si>
    <t>9/15/16 Scanned and sent to Rob, Paul &amp; PM</t>
  </si>
  <si>
    <t>Kaki Zeeb</t>
  </si>
  <si>
    <t>BCSIS High Peaks ES</t>
  </si>
  <si>
    <t>LKA Partners</t>
  </si>
  <si>
    <t>Architecture Agreement $310,500</t>
  </si>
  <si>
    <t>8/24/16 Scanned and sent to Rob, Paul &amp; PM</t>
  </si>
  <si>
    <t>Tim</t>
  </si>
  <si>
    <t>Tim is working on documents this morning, 8/15</t>
  </si>
  <si>
    <t>2nd Amendment GMP BP #2</t>
  </si>
  <si>
    <t>8/10/16 Scanned and sent to Rob, Paul &amp; PM</t>
  </si>
  <si>
    <t>Unit Price which exceeds $250k</t>
  </si>
  <si>
    <t>Sanchez</t>
  </si>
  <si>
    <t>CO 3 for new entry</t>
  </si>
  <si>
    <t>GMP BP #1</t>
  </si>
  <si>
    <t>Monarch HS Parking Lot Improvements</t>
  </si>
  <si>
    <t>CMGC Contract with Amendment 1 &amp; Exhibits</t>
  </si>
  <si>
    <t>GMP BP #2</t>
  </si>
  <si>
    <t>Whittier ES FF&amp;E</t>
  </si>
  <si>
    <t>****</t>
  </si>
  <si>
    <t>Furniture $239K</t>
  </si>
  <si>
    <t>$239,316.00- does not need to go- Molly Submitting for Bruce Signature</t>
  </si>
  <si>
    <t>Birch ES FF&amp;E</t>
  </si>
  <si>
    <t>OfficeScapes</t>
  </si>
  <si>
    <t>Furniture $259K</t>
  </si>
  <si>
    <t>6/15 Returned to Bond office, scanned and sent to PM &amp; Purchasing for processing</t>
  </si>
  <si>
    <t>First Amendment - Foundations</t>
  </si>
  <si>
    <t>6/15 Returned to Bond office, scanned and sent to PM for processing</t>
  </si>
  <si>
    <t>gkk</t>
  </si>
  <si>
    <t>Change Order for additional project funding</t>
  </si>
  <si>
    <t>6/15 Returned to Bond office, scanned and sent to Rob &amp; PM for processing</t>
  </si>
  <si>
    <t>Boulder HS FF&amp;E Furniture</t>
  </si>
  <si>
    <t>Furniture $300K</t>
  </si>
  <si>
    <t>6/15 Returned to Bond office, scanned and sent to PM &amp; Purchasing for processing</t>
  </si>
  <si>
    <t>Summit FF&amp;E</t>
  </si>
  <si>
    <t>Boulder Commerical Interiors</t>
  </si>
  <si>
    <t>Furniture $305k</t>
  </si>
  <si>
    <t>Boulder HS Amendment #1</t>
  </si>
  <si>
    <t xml:space="preserve">Bid Package 1 - First Amendment </t>
  </si>
  <si>
    <t>Security</t>
  </si>
  <si>
    <t>6/15 Returned to Bond office, scanned and sent to Rob for processing</t>
  </si>
  <si>
    <t>Change Order for Innovation Work</t>
  </si>
  <si>
    <t>5/26 Returned to Bond Office, scanned and sent to Rob &amp; PM for Processing</t>
  </si>
  <si>
    <t>Commercial learning displays</t>
  </si>
  <si>
    <t>CounterTrade Products</t>
  </si>
  <si>
    <t>Commercial Learning Displays</t>
  </si>
  <si>
    <t>5/26 Returned to Bond Office, scanned and sent to Rob for Processing</t>
  </si>
  <si>
    <t>Lafayette Bus</t>
  </si>
  <si>
    <t>Construction Contract Agreement</t>
  </si>
  <si>
    <t>5/26 Returned to Bond Office, scanned and sent to PM for Processing</t>
  </si>
  <si>
    <t>Board Docs approval 5/17</t>
  </si>
  <si>
    <t>5/26 Returned to Bond Office, scanned and sent to Molly, Mike Cuskelly &amp; Rob</t>
  </si>
  <si>
    <t>4/27 Returned to Bond office, scanned and sent to PM for processing</t>
  </si>
  <si>
    <t>GE Johnson Construction</t>
  </si>
  <si>
    <t>GMP (rest of GMP)</t>
  </si>
  <si>
    <t>Change Order 2</t>
  </si>
  <si>
    <t>4/27 Returned to Bond office, scanned and sent to Rob &amp; PM for processing</t>
  </si>
  <si>
    <t>Manhattan</t>
  </si>
  <si>
    <t>Treanor</t>
  </si>
  <si>
    <t>Architectural &amp; Engineering</t>
  </si>
  <si>
    <t>4/13 Returned to Bond office, scanned and sent to PM for processing</t>
  </si>
  <si>
    <t>Ryan</t>
  </si>
  <si>
    <t>Architectural:  Not going to board dollar amount is too small...</t>
  </si>
  <si>
    <t>Returned to Jean 4/19 with signature</t>
  </si>
  <si>
    <t>Eldorado</t>
  </si>
  <si>
    <t>Aspen Creek K-8</t>
  </si>
  <si>
    <t>Oz</t>
  </si>
  <si>
    <t>Nunn</t>
  </si>
  <si>
    <t>GMP Increase for Innovation - Change Order 4</t>
  </si>
  <si>
    <t>4/13 Returned to Bond office, scanned and sent to Rob &amp; PM</t>
  </si>
  <si>
    <t>DLR</t>
  </si>
  <si>
    <t>Whittier</t>
  </si>
  <si>
    <t>GMP Increase</t>
  </si>
  <si>
    <t>Bond Office</t>
  </si>
  <si>
    <t>Bond Office Closeout</t>
  </si>
  <si>
    <t>4/15 Nothing to return.  All items approved.</t>
  </si>
  <si>
    <t>Centaurus Field</t>
  </si>
  <si>
    <t>Field Turf</t>
  </si>
  <si>
    <t>Spangenberg Field Artificial Turf</t>
  </si>
  <si>
    <t>DAC Notes</t>
  </si>
  <si>
    <t>Evaluated changes from Pos dated before 07/01 over $5k</t>
  </si>
  <si>
    <t>eBuilder Report</t>
  </si>
  <si>
    <t>Open Commitments Recon Report</t>
  </si>
  <si>
    <t>28303</t>
  </si>
  <si>
    <t>Mammoth Sports Construction, LLC</t>
  </si>
  <si>
    <t>27992</t>
  </si>
  <si>
    <t>Swinerton Builders</t>
  </si>
  <si>
    <t>27835</t>
  </si>
  <si>
    <t>MW GOLDEN CONSTRUCTORS</t>
  </si>
  <si>
    <t>23174</t>
  </si>
  <si>
    <t>27197</t>
  </si>
  <si>
    <t>26046</t>
  </si>
  <si>
    <t>Accenture Infrastructure and Capital Projects LLC</t>
  </si>
  <si>
    <t>24692</t>
  </si>
  <si>
    <t>23665</t>
  </si>
  <si>
    <t>OS Schools</t>
  </si>
  <si>
    <t>10215</t>
  </si>
  <si>
    <t>26847</t>
  </si>
  <si>
    <t>22857</t>
  </si>
  <si>
    <t>Workplace Resource</t>
  </si>
  <si>
    <t>22 - Crest View Elementary</t>
  </si>
  <si>
    <t>127-2201</t>
  </si>
  <si>
    <t>22 - Lafayette Bus Terminal</t>
  </si>
  <si>
    <t>798-2201</t>
  </si>
  <si>
    <t>28426</t>
  </si>
  <si>
    <t>Johnson Commercial Solutions</t>
  </si>
  <si>
    <t>10274</t>
  </si>
  <si>
    <t>22 - Mapleton</t>
  </si>
  <si>
    <t>173-2201</t>
  </si>
  <si>
    <t>23554</t>
  </si>
  <si>
    <t>10247</t>
  </si>
  <si>
    <t>10280</t>
  </si>
  <si>
    <t>10258</t>
  </si>
  <si>
    <t>27967</t>
  </si>
  <si>
    <t>AD Miller Services Inc</t>
  </si>
  <si>
    <t>10220</t>
  </si>
  <si>
    <t>22510</t>
  </si>
  <si>
    <t>27473</t>
  </si>
  <si>
    <t>10373</t>
  </si>
  <si>
    <t>28337</t>
  </si>
  <si>
    <t>Colorado Civil Group, Inc.</t>
  </si>
  <si>
    <t>27060</t>
  </si>
  <si>
    <t>Mobile Modular</t>
  </si>
  <si>
    <t>Pending</t>
  </si>
  <si>
    <t>Purchasing --&gt; Advanced Search --&gt; Encumbrances</t>
  </si>
  <si>
    <t>127</t>
  </si>
  <si>
    <t>173</t>
  </si>
  <si>
    <t>INFOR Report</t>
  </si>
  <si>
    <t>Invoice Hold e.Builder - Needs to be entered &amp; paid Infor</t>
  </si>
  <si>
    <t>Row Labels</t>
  </si>
  <si>
    <t>DistributionAccount.</t>
  </si>
  <si>
    <t>U.S. Engineering Service LLC</t>
  </si>
  <si>
    <t>Pioneer Athletics</t>
  </si>
  <si>
    <t>Saved Report: YearEnd POLineDist --&gt;&gt; Filter Fund 41</t>
  </si>
  <si>
    <t>Saved Report: Purchase Orders List --&gt;&gt; Filter Fund 41</t>
  </si>
  <si>
    <t>25300</t>
  </si>
  <si>
    <t>10300</t>
  </si>
  <si>
    <t>Gerald H Phipps Inc dba GH Phipps Construction</t>
  </si>
  <si>
    <t>10442</t>
  </si>
  <si>
    <t>Lakeshore Learning Materials, LLC</t>
  </si>
  <si>
    <t>23690</t>
  </si>
  <si>
    <t>JOC Construction LLC</t>
  </si>
  <si>
    <t>22671</t>
  </si>
  <si>
    <t>Tesla, Inc. BASKING SOLAR II</t>
  </si>
  <si>
    <t>28607</t>
  </si>
  <si>
    <t>Samson Equipment, Inc.</t>
  </si>
  <si>
    <t>16619</t>
  </si>
  <si>
    <t>BSN SPORTS, LLC</t>
  </si>
  <si>
    <t>24723</t>
  </si>
  <si>
    <t>Front Range Asphalt Maintenance, LLC</t>
  </si>
  <si>
    <t>25328</t>
  </si>
  <si>
    <t>Kleinfelder</t>
  </si>
  <si>
    <t>28479</t>
  </si>
  <si>
    <t>ENCOURAGING ARTS INC</t>
  </si>
  <si>
    <t>27793</t>
  </si>
  <si>
    <t>Wave Engineering, Inc.</t>
  </si>
  <si>
    <t>22967</t>
  </si>
  <si>
    <t>Electronic Sales and Production, Inc</t>
  </si>
  <si>
    <t>Pivot Table for as of 08/28 Data</t>
  </si>
  <si>
    <t>Purchase
Order</t>
  </si>
  <si>
    <t>Ninyo &amp; Moore Geotechnical &amp; Environmental Sciences Consultants</t>
  </si>
  <si>
    <t>McKinstry Essention, LLC</t>
  </si>
  <si>
    <t>Ran 10.17.25</t>
  </si>
  <si>
    <t>Career And Technical Training, LLC</t>
  </si>
  <si>
    <t>SynDaver EDU Inc.</t>
  </si>
  <si>
    <t>AJI Fence Ltd.</t>
  </si>
  <si>
    <t>Encore Electric, Inc.</t>
  </si>
  <si>
    <t>GEORGE T SANDERS COMPANY</t>
  </si>
  <si>
    <t>Equalized Productions LLC</t>
  </si>
  <si>
    <t>Pavion Corp.</t>
  </si>
  <si>
    <t>0610</t>
  </si>
  <si>
    <t>PO Total at 10.17.25</t>
  </si>
  <si>
    <t>Timing Adj to 6/30/25</t>
  </si>
  <si>
    <t>Ran 08.28.25</t>
  </si>
  <si>
    <t>take out retention</t>
  </si>
  <si>
    <t>Purchase Order</t>
  </si>
  <si>
    <t>Purchase Order Date</t>
  </si>
  <si>
    <t>Vendor Name</t>
  </si>
  <si>
    <t>Calculate Total Amount</t>
  </si>
  <si>
    <t>Purchase Order Status</t>
  </si>
  <si>
    <t>Total amount of PO: (Calculate)</t>
  </si>
  <si>
    <t>What's left open as of Date  (not Calculate Amount)</t>
  </si>
  <si>
    <t>PO Total 10/17/2025</t>
  </si>
  <si>
    <t>PurchaseOrder.PurchaseOrderDate</t>
  </si>
  <si>
    <t>PurchaseOrder.Vendor</t>
  </si>
  <si>
    <t>PurchaseOrderLine.DerivedWidgetVendorName</t>
  </si>
  <si>
    <t>PurchaseOrder.CalculateTotalAmount</t>
  </si>
  <si>
    <t>PurchaseOrder.DerivedPurchaseOrderStatus</t>
  </si>
  <si>
    <t>Ran 10.21.25 - Date Before 07.01.25</t>
  </si>
  <si>
    <t>PO Total 07.01.25</t>
  </si>
  <si>
    <t>PO Total 07/01/25</t>
  </si>
  <si>
    <t>Sum of PO Total at 10.17.25</t>
  </si>
  <si>
    <t>Sum of PO Total 07.01.25</t>
  </si>
  <si>
    <t>DistributionAccount.X</t>
  </si>
  <si>
    <t>Copy / Paste both PurchaseOrders.List together - Use 10.17.25</t>
  </si>
  <si>
    <t>Reviewed 07/01/25 - 10/17/2025 BVSD Board meetings for outstanding items approved but not reflected in the system, none identified</t>
  </si>
  <si>
    <t>Projected Commitment Value</t>
  </si>
  <si>
    <t>Current Retainage Held</t>
  </si>
  <si>
    <t>Open Projected Commitment</t>
  </si>
  <si>
    <t>24761</t>
  </si>
  <si>
    <t>28269</t>
  </si>
  <si>
    <t>29215</t>
  </si>
  <si>
    <t>29207</t>
  </si>
  <si>
    <t>29264</t>
  </si>
  <si>
    <t>10419</t>
  </si>
  <si>
    <t>24829</t>
  </si>
  <si>
    <t>10243</t>
  </si>
  <si>
    <t>22952</t>
  </si>
  <si>
    <t>Ran 10.21.25</t>
  </si>
  <si>
    <t>10.21.25 eBuilder Open PO</t>
  </si>
  <si>
    <t>Duplicates edited to $0</t>
  </si>
  <si>
    <t>Change Commitment number 464484</t>
  </si>
  <si>
    <t>Added Commitment 10.17.25 #465170 not in Infor $5,500</t>
  </si>
  <si>
    <t>Not found in Infor</t>
  </si>
  <si>
    <t>Commitments not in eBuilder: 462498, 462500, 462501, 462503, 462508, 462510, 462633, 462634</t>
  </si>
  <si>
    <t xml:space="preserve">Comittment #462492 not in Infor </t>
  </si>
  <si>
    <t>Adj to Vendor 22887 not in Infor Proj 505 Commitment #462678</t>
  </si>
  <si>
    <t>eBuilder 10.21.25</t>
  </si>
  <si>
    <t>Infor Calculate
Total
Amount</t>
  </si>
  <si>
    <t>Infor Current Total</t>
  </si>
  <si>
    <t xml:space="preserve">PurchaseOrderLineDistribution </t>
  </si>
  <si>
    <t>N/A</t>
  </si>
  <si>
    <t>Copy and paste from Pivot Table - Vlookup for PO Date - Sort PO Date Newest - Oldest</t>
  </si>
  <si>
    <t>New FY 26 YTD construction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</si>
</sst>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&quot;$&quot;* #,##0_);_(&quot;$&quot;* \(#,##0\);_(&quot;$&quot;* &quot;-&quot;??_);_(@_)"/>
    <numFmt numFmtId="166" formatCode="mmmm\ d\,\ yyyy"/>
    <numFmt numFmtId="167" formatCode="mmmm\ yyyy"/>
    <numFmt numFmtId="168" formatCode="m/yyyy"/>
    <numFmt numFmtId="169" formatCode="m/d/yy"/>
    <numFmt numFmtId="170" formatCode="mmmm\ d"/>
    <numFmt numFmtId="171" formatCode="mm\.dd\.yyyy"/>
    <numFmt numFmtId="172" formatCode="#,##0.00;\(#,##0.00\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000000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333333"/>
      <name val="Arial"/>
      <family val="2"/>
    </font>
    <font>
      <sz val="10"/>
      <color rgb="FF222222"/>
      <name val="Arial"/>
      <family val="2"/>
    </font>
    <font>
      <sz val="9"/>
      <color rgb="FF333333"/>
      <name val="Verdana"/>
      <family val="2"/>
    </font>
    <font>
      <sz val="10"/>
      <color rgb="FF000000"/>
      <name val="Roboto"/>
    </font>
    <font>
      <sz val="10"/>
      <color rgb="FF222222"/>
      <name val="Georgia"/>
      <family val="1"/>
    </font>
    <font>
      <sz val="10"/>
      <color rgb="FF333333"/>
      <name val="Verdana"/>
      <family val="2"/>
    </font>
    <font>
      <sz val="9"/>
      <name val="Arial"/>
      <family val="2"/>
    </font>
    <font>
      <sz val="10"/>
      <color rgb="FF222222"/>
      <name val="Roboto"/>
    </font>
    <font>
      <sz val="10"/>
      <color rgb="FF38761D"/>
      <name val="Arial"/>
      <family val="2"/>
    </font>
    <font>
      <b/>
      <sz val="11"/>
      <color rgb="FFC00000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0070C0"/>
      <name val="Arial"/>
      <family val="2"/>
    </font>
    <font>
      <sz val="11"/>
      <color indexed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4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theme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C343D"/>
        <bgColor rgb="FF0C343D"/>
      </patternFill>
    </fill>
    <fill>
      <patternFill patternType="solid">
        <fgColor rgb="FF351C75"/>
        <bgColor rgb="FF351C75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B6D7A8"/>
        <bgColor rgb="FFB6D7A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35" fillId="0" borderId="0"/>
  </cellStyleXfs>
  <cellXfs count="30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43" fontId="2" fillId="3" borderId="0" xfId="1" applyFont="1" applyFill="1" applyAlignment="1">
      <alignment horizontal="center" wrapText="1"/>
    </xf>
    <xf numFmtId="43" fontId="3" fillId="0" borderId="0" xfId="1" applyFont="1"/>
    <xf numFmtId="43" fontId="2" fillId="0" borderId="0" xfId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43" fontId="0" fillId="0" borderId="0" xfId="1" applyFont="1" applyFill="1"/>
    <xf numFmtId="0" fontId="5" fillId="0" borderId="0" xfId="2">
      <alignment vertical="center"/>
    </xf>
    <xf numFmtId="0" fontId="5" fillId="0" borderId="0" xfId="2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2" xfId="0" applyFont="1" applyFill="1" applyBorder="1"/>
    <xf numFmtId="43" fontId="7" fillId="5" borderId="2" xfId="1" applyFont="1" applyFill="1" applyBorder="1"/>
    <xf numFmtId="43" fontId="5" fillId="0" borderId="0" xfId="1" applyFont="1" applyAlignment="1">
      <alignment vertical="center"/>
    </xf>
    <xf numFmtId="43" fontId="0" fillId="0" borderId="0" xfId="1" applyFont="1" applyFill="1" applyBorder="1"/>
    <xf numFmtId="43" fontId="0" fillId="0" borderId="0" xfId="1" applyFont="1" applyAlignment="1">
      <alignment vertical="center"/>
    </xf>
    <xf numFmtId="14" fontId="5" fillId="0" borderId="0" xfId="2" applyNumberFormat="1" applyAlignment="1">
      <alignment horizontal="center" vertical="center"/>
    </xf>
    <xf numFmtId="43" fontId="3" fillId="0" borderId="0" xfId="1" applyFont="1" applyFill="1"/>
    <xf numFmtId="43" fontId="3" fillId="0" borderId="0" xfId="1" applyFont="1" applyFill="1" applyAlignment="1">
      <alignment horizontal="center" vertical="top"/>
    </xf>
    <xf numFmtId="2" fontId="4" fillId="0" borderId="0" xfId="1" applyNumberFormat="1" applyFont="1" applyFill="1" applyAlignment="1">
      <alignment horizontal="center" vertical="top"/>
    </xf>
    <xf numFmtId="0" fontId="0" fillId="4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8" borderId="0" xfId="0" applyFill="1" applyAlignment="1">
      <alignment vertical="center"/>
    </xf>
    <xf numFmtId="14" fontId="0" fillId="0" borderId="0" xfId="0" applyNumberFormat="1"/>
    <xf numFmtId="43" fontId="5" fillId="0" borderId="0" xfId="2" applyNumberFormat="1">
      <alignment vertical="center"/>
    </xf>
    <xf numFmtId="44" fontId="0" fillId="0" borderId="0" xfId="4" applyFont="1"/>
    <xf numFmtId="43" fontId="7" fillId="5" borderId="3" xfId="1" applyFont="1" applyFill="1" applyBorder="1"/>
    <xf numFmtId="0" fontId="0" fillId="0" borderId="0" xfId="0" pivotButton="1"/>
    <xf numFmtId="7" fontId="0" fillId="0" borderId="0" xfId="0" applyNumberFormat="1"/>
    <xf numFmtId="44" fontId="3" fillId="0" borderId="0" xfId="4" applyFont="1"/>
    <xf numFmtId="0" fontId="8" fillId="0" borderId="0" xfId="0" applyFont="1"/>
    <xf numFmtId="0" fontId="2" fillId="3" borderId="0" xfId="0" applyFont="1" applyFill="1" applyAlignment="1">
      <alignment horizontal="center" wrapText="1"/>
    </xf>
    <xf numFmtId="44" fontId="3" fillId="3" borderId="5" xfId="4" applyFont="1" applyFill="1" applyBorder="1"/>
    <xf numFmtId="44" fontId="3" fillId="3" borderId="6" xfId="4" applyFont="1" applyFill="1" applyBorder="1"/>
    <xf numFmtId="165" fontId="3" fillId="3" borderId="7" xfId="4" applyNumberFormat="1" applyFont="1" applyFill="1" applyBorder="1"/>
    <xf numFmtId="49" fontId="0" fillId="0" borderId="0" xfId="0" applyNumberFormat="1"/>
    <xf numFmtId="44" fontId="12" fillId="0" borderId="4" xfId="4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44" fontId="12" fillId="0" borderId="0" xfId="4" applyFont="1"/>
    <xf numFmtId="49" fontId="0" fillId="0" borderId="0" xfId="0" applyNumberFormat="1" applyAlignment="1">
      <alignment horizontal="center"/>
    </xf>
    <xf numFmtId="165" fontId="0" fillId="0" borderId="0" xfId="4" applyNumberFormat="1" applyFont="1"/>
    <xf numFmtId="0" fontId="13" fillId="0" borderId="0" xfId="0" applyFont="1"/>
    <xf numFmtId="165" fontId="0" fillId="0" borderId="0" xfId="0" applyNumberFormat="1"/>
    <xf numFmtId="0" fontId="0" fillId="0" borderId="8" xfId="0" applyBorder="1"/>
    <xf numFmtId="165" fontId="2" fillId="3" borderId="8" xfId="0" applyNumberFormat="1" applyFont="1" applyFill="1" applyBorder="1"/>
    <xf numFmtId="0" fontId="14" fillId="0" borderId="0" xfId="5" quotePrefix="1"/>
    <xf numFmtId="0" fontId="15" fillId="0" borderId="0" xfId="6"/>
    <xf numFmtId="0" fontId="17" fillId="0" borderId="0" xfId="6" applyFont="1" applyAlignment="1">
      <alignment horizontal="left"/>
    </xf>
    <xf numFmtId="0" fontId="18" fillId="0" borderId="0" xfId="6" applyFont="1"/>
    <xf numFmtId="0" fontId="19" fillId="0" borderId="0" xfId="6" applyFont="1" applyAlignment="1">
      <alignment horizontal="left"/>
    </xf>
    <xf numFmtId="0" fontId="20" fillId="12" borderId="0" xfId="6" applyFont="1" applyFill="1" applyAlignment="1">
      <alignment horizontal="left"/>
    </xf>
    <xf numFmtId="0" fontId="18" fillId="12" borderId="0" xfId="6" applyFont="1" applyFill="1"/>
    <xf numFmtId="0" fontId="20" fillId="12" borderId="9" xfId="6" applyFont="1" applyFill="1" applyBorder="1" applyAlignment="1">
      <alignment horizontal="left"/>
    </xf>
    <xf numFmtId="14" fontId="17" fillId="0" borderId="9" xfId="6" applyNumberFormat="1" applyFont="1" applyBorder="1" applyAlignment="1">
      <alignment horizontal="left"/>
    </xf>
    <xf numFmtId="0" fontId="17" fillId="0" borderId="9" xfId="6" applyFont="1" applyBorder="1"/>
    <xf numFmtId="166" fontId="17" fillId="0" borderId="9" xfId="6" applyNumberFormat="1" applyFont="1" applyBorder="1" applyAlignment="1">
      <alignment horizontal="left"/>
    </xf>
    <xf numFmtId="0" fontId="21" fillId="12" borderId="9" xfId="6" applyFont="1" applyFill="1" applyBorder="1" applyAlignment="1">
      <alignment horizontal="left" wrapText="1"/>
    </xf>
    <xf numFmtId="0" fontId="17" fillId="0" borderId="12" xfId="6" applyFont="1" applyBorder="1"/>
    <xf numFmtId="0" fontId="17" fillId="12" borderId="9" xfId="6" applyFont="1" applyFill="1" applyBorder="1"/>
    <xf numFmtId="0" fontId="17" fillId="0" borderId="9" xfId="6" applyFont="1" applyBorder="1" applyAlignment="1">
      <alignment wrapText="1"/>
    </xf>
    <xf numFmtId="167" fontId="17" fillId="0" borderId="9" xfId="6" applyNumberFormat="1" applyFont="1" applyBorder="1" applyAlignment="1">
      <alignment horizontal="left"/>
    </xf>
    <xf numFmtId="0" fontId="17" fillId="0" borderId="9" xfId="6" applyFont="1" applyBorder="1" applyAlignment="1">
      <alignment horizontal="left"/>
    </xf>
    <xf numFmtId="0" fontId="17" fillId="0" borderId="0" xfId="6" applyFont="1"/>
    <xf numFmtId="0" fontId="17" fillId="12" borderId="9" xfId="6" applyFont="1" applyFill="1" applyBorder="1" applyAlignment="1">
      <alignment horizontal="left"/>
    </xf>
    <xf numFmtId="168" fontId="17" fillId="0" borderId="9" xfId="6" applyNumberFormat="1" applyFont="1" applyBorder="1" applyAlignment="1">
      <alignment horizontal="left"/>
    </xf>
    <xf numFmtId="0" fontId="21" fillId="15" borderId="9" xfId="6" applyFont="1" applyFill="1" applyBorder="1" applyAlignment="1">
      <alignment horizontal="left" wrapText="1"/>
    </xf>
    <xf numFmtId="169" fontId="17" fillId="0" borderId="9" xfId="6" applyNumberFormat="1" applyFont="1" applyBorder="1" applyAlignment="1">
      <alignment horizontal="left"/>
    </xf>
    <xf numFmtId="0" fontId="21" fillId="0" borderId="9" xfId="6" applyFont="1" applyBorder="1" applyAlignment="1">
      <alignment horizontal="left" wrapText="1"/>
    </xf>
    <xf numFmtId="14" fontId="17" fillId="12" borderId="9" xfId="6" applyNumberFormat="1" applyFont="1" applyFill="1" applyBorder="1" applyAlignment="1">
      <alignment horizontal="left"/>
    </xf>
    <xf numFmtId="0" fontId="24" fillId="12" borderId="9" xfId="6" applyFont="1" applyFill="1" applyBorder="1"/>
    <xf numFmtId="0" fontId="15" fillId="12" borderId="0" xfId="6" applyFill="1" applyAlignment="1">
      <alignment horizontal="left"/>
    </xf>
    <xf numFmtId="0" fontId="21" fillId="12" borderId="0" xfId="6" applyFont="1" applyFill="1" applyAlignment="1">
      <alignment horizontal="left" wrapText="1"/>
    </xf>
    <xf numFmtId="0" fontId="25" fillId="12" borderId="9" xfId="6" applyFont="1" applyFill="1" applyBorder="1" applyAlignment="1">
      <alignment horizontal="left" wrapText="1"/>
    </xf>
    <xf numFmtId="0" fontId="26" fillId="12" borderId="9" xfId="6" applyFont="1" applyFill="1" applyBorder="1"/>
    <xf numFmtId="0" fontId="21" fillId="12" borderId="12" xfId="6" applyFont="1" applyFill="1" applyBorder="1" applyAlignment="1">
      <alignment wrapText="1"/>
    </xf>
    <xf numFmtId="0" fontId="26" fillId="12" borderId="12" xfId="6" applyFont="1" applyFill="1" applyBorder="1"/>
    <xf numFmtId="166" fontId="17" fillId="0" borderId="13" xfId="6" applyNumberFormat="1" applyFont="1" applyBorder="1" applyAlignment="1">
      <alignment horizontal="left"/>
    </xf>
    <xf numFmtId="0" fontId="17" fillId="0" borderId="14" xfId="6" applyFont="1" applyBorder="1"/>
    <xf numFmtId="0" fontId="26" fillId="12" borderId="14" xfId="6" applyFont="1" applyFill="1" applyBorder="1"/>
    <xf numFmtId="0" fontId="17" fillId="0" borderId="15" xfId="6" applyFont="1" applyBorder="1"/>
    <xf numFmtId="166" fontId="17" fillId="0" borderId="14" xfId="6" applyNumberFormat="1" applyFont="1" applyBorder="1"/>
    <xf numFmtId="0" fontId="21" fillId="12" borderId="9" xfId="6" applyFont="1" applyFill="1" applyBorder="1" applyAlignment="1">
      <alignment horizontal="left"/>
    </xf>
    <xf numFmtId="170" fontId="17" fillId="0" borderId="9" xfId="6" applyNumberFormat="1" applyFont="1" applyBorder="1" applyAlignment="1">
      <alignment horizontal="left"/>
    </xf>
    <xf numFmtId="0" fontId="25" fillId="12" borderId="9" xfId="6" applyFont="1" applyFill="1" applyBorder="1" applyAlignment="1">
      <alignment horizontal="left"/>
    </xf>
    <xf numFmtId="0" fontId="27" fillId="12" borderId="9" xfId="6" applyFont="1" applyFill="1" applyBorder="1" applyAlignment="1">
      <alignment wrapText="1"/>
    </xf>
    <xf numFmtId="0" fontId="15" fillId="12" borderId="9" xfId="6" applyFill="1" applyBorder="1" applyAlignment="1">
      <alignment horizontal="left"/>
    </xf>
    <xf numFmtId="0" fontId="17" fillId="16" borderId="9" xfId="6" applyFont="1" applyFill="1" applyBorder="1"/>
    <xf numFmtId="0" fontId="28" fillId="12" borderId="9" xfId="6" applyFont="1" applyFill="1" applyBorder="1" applyAlignment="1">
      <alignment horizontal="left" vertical="top"/>
    </xf>
    <xf numFmtId="0" fontId="25" fillId="12" borderId="0" xfId="6" applyFont="1" applyFill="1" applyAlignment="1">
      <alignment horizontal="left"/>
    </xf>
    <xf numFmtId="0" fontId="17" fillId="12" borderId="0" xfId="6" applyFont="1" applyFill="1"/>
    <xf numFmtId="0" fontId="29" fillId="12" borderId="9" xfId="6" applyFont="1" applyFill="1" applyBorder="1"/>
    <xf numFmtId="169" fontId="17" fillId="0" borderId="16" xfId="6" applyNumberFormat="1" applyFont="1" applyBorder="1" applyAlignment="1">
      <alignment horizontal="left"/>
    </xf>
    <xf numFmtId="0" fontId="17" fillId="0" borderId="16" xfId="6" applyFont="1" applyBorder="1"/>
    <xf numFmtId="0" fontId="17" fillId="15" borderId="9" xfId="6" applyFont="1" applyFill="1" applyBorder="1"/>
    <xf numFmtId="0" fontId="15" fillId="12" borderId="9" xfId="6" applyFill="1" applyBorder="1"/>
    <xf numFmtId="169" fontId="17" fillId="12" borderId="9" xfId="6" applyNumberFormat="1" applyFont="1" applyFill="1" applyBorder="1" applyAlignment="1">
      <alignment horizontal="left"/>
    </xf>
    <xf numFmtId="0" fontId="17" fillId="0" borderId="0" xfId="6" applyFont="1" applyAlignment="1">
      <alignment wrapText="1"/>
    </xf>
    <xf numFmtId="0" fontId="30" fillId="0" borderId="9" xfId="6" applyFont="1" applyBorder="1" applyAlignment="1">
      <alignment horizontal="left"/>
    </xf>
    <xf numFmtId="0" fontId="26" fillId="12" borderId="0" xfId="6" applyFont="1" applyFill="1"/>
    <xf numFmtId="169" fontId="17" fillId="0" borderId="0" xfId="6" applyNumberFormat="1" applyFont="1" applyAlignment="1">
      <alignment horizontal="left"/>
    </xf>
    <xf numFmtId="0" fontId="15" fillId="12" borderId="0" xfId="6" applyFill="1"/>
    <xf numFmtId="169" fontId="15" fillId="12" borderId="9" xfId="6" applyNumberFormat="1" applyFill="1" applyBorder="1" applyAlignment="1">
      <alignment horizontal="left"/>
    </xf>
    <xf numFmtId="169" fontId="15" fillId="12" borderId="15" xfId="6" applyNumberFormat="1" applyFill="1" applyBorder="1" applyAlignment="1">
      <alignment horizontal="left"/>
    </xf>
    <xf numFmtId="14" fontId="15" fillId="12" borderId="9" xfId="6" applyNumberFormat="1" applyFill="1" applyBorder="1" applyAlignment="1">
      <alignment horizontal="left"/>
    </xf>
    <xf numFmtId="169" fontId="15" fillId="12" borderId="0" xfId="6" applyNumberFormat="1" applyFill="1" applyAlignment="1">
      <alignment horizontal="left"/>
    </xf>
    <xf numFmtId="14" fontId="15" fillId="0" borderId="9" xfId="6" applyNumberFormat="1" applyBorder="1" applyAlignment="1">
      <alignment horizontal="left"/>
    </xf>
    <xf numFmtId="0" fontId="20" fillId="12" borderId="9" xfId="6" applyFont="1" applyFill="1" applyBorder="1"/>
    <xf numFmtId="0" fontId="15" fillId="12" borderId="9" xfId="6" applyFill="1" applyBorder="1" applyAlignment="1">
      <alignment horizontal="left" wrapText="1"/>
    </xf>
    <xf numFmtId="169" fontId="17" fillId="17" borderId="9" xfId="6" applyNumberFormat="1" applyFont="1" applyFill="1" applyBorder="1" applyAlignment="1">
      <alignment horizontal="left"/>
    </xf>
    <xf numFmtId="0" fontId="15" fillId="0" borderId="9" xfId="6" applyBorder="1" applyAlignment="1">
      <alignment horizontal="left"/>
    </xf>
    <xf numFmtId="0" fontId="15" fillId="0" borderId="0" xfId="6" applyAlignment="1">
      <alignment horizontal="left"/>
    </xf>
    <xf numFmtId="0" fontId="31" fillId="0" borderId="9" xfId="6" applyFont="1" applyBorder="1" applyAlignment="1">
      <alignment horizontal="left"/>
    </xf>
    <xf numFmtId="0" fontId="17" fillId="18" borderId="9" xfId="6" applyFont="1" applyFill="1" applyBorder="1"/>
    <xf numFmtId="14" fontId="17" fillId="17" borderId="9" xfId="6" applyNumberFormat="1" applyFont="1" applyFill="1" applyBorder="1" applyAlignment="1">
      <alignment horizontal="left"/>
    </xf>
    <xf numFmtId="0" fontId="17" fillId="19" borderId="9" xfId="6" applyFont="1" applyFill="1" applyBorder="1"/>
    <xf numFmtId="0" fontId="6" fillId="0" borderId="0" xfId="2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33" fillId="0" borderId="0" xfId="2" applyFont="1" applyAlignment="1">
      <alignment horizontal="left" vertical="center"/>
    </xf>
    <xf numFmtId="43" fontId="34" fillId="0" borderId="0" xfId="1" applyFont="1" applyAlignment="1">
      <alignment vertical="center"/>
    </xf>
    <xf numFmtId="0" fontId="2" fillId="0" borderId="0" xfId="0" applyFont="1" applyAlignment="1"/>
    <xf numFmtId="0" fontId="0" fillId="0" borderId="0" xfId="0" applyAlignment="1"/>
    <xf numFmtId="14" fontId="7" fillId="5" borderId="2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14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vertical="top"/>
    </xf>
    <xf numFmtId="43" fontId="39" fillId="20" borderId="0" xfId="1" applyFont="1" applyFill="1"/>
    <xf numFmtId="0" fontId="38" fillId="21" borderId="0" xfId="0" applyFont="1" applyFill="1"/>
    <xf numFmtId="14" fontId="39" fillId="21" borderId="0" xfId="0" applyNumberFormat="1" applyFont="1" applyFill="1" applyAlignment="1">
      <alignment horizontal="left"/>
    </xf>
    <xf numFmtId="43" fontId="2" fillId="0" borderId="0" xfId="1" applyFont="1" applyFill="1" applyAlignment="1">
      <alignment horizontal="center" wrapText="1"/>
    </xf>
    <xf numFmtId="43" fontId="5" fillId="0" borderId="0" xfId="1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43" fontId="37" fillId="3" borderId="0" xfId="1" applyFont="1" applyFill="1" applyAlignment="1">
      <alignment horizontal="center" wrapText="1"/>
    </xf>
    <xf numFmtId="43" fontId="10" fillId="0" borderId="0" xfId="1" applyFont="1" applyAlignment="1">
      <alignment horizontal="right"/>
    </xf>
    <xf numFmtId="43" fontId="10" fillId="0" borderId="0" xfId="1" applyFont="1" applyFill="1" applyAlignment="1">
      <alignment horizontal="right"/>
    </xf>
    <xf numFmtId="43" fontId="36" fillId="0" borderId="0" xfId="1" applyFont="1" applyAlignment="1">
      <alignment horizontal="right"/>
    </xf>
    <xf numFmtId="43" fontId="37" fillId="0" borderId="0" xfId="1" applyFont="1" applyFill="1" applyAlignment="1">
      <alignment horizontal="right" vertical="top"/>
    </xf>
    <xf numFmtId="43" fontId="36" fillId="0" borderId="0" xfId="1" applyFont="1" applyFill="1" applyAlignment="1">
      <alignment horizontal="right"/>
    </xf>
    <xf numFmtId="43" fontId="40" fillId="0" borderId="0" xfId="1" applyFont="1"/>
    <xf numFmtId="0" fontId="39" fillId="21" borderId="0" xfId="0" applyFont="1" applyFill="1"/>
    <xf numFmtId="43" fontId="2" fillId="2" borderId="0" xfId="1" applyFont="1" applyFill="1" applyAlignment="1"/>
    <xf numFmtId="0" fontId="0" fillId="0" borderId="0" xfId="0" applyNumberFormat="1"/>
    <xf numFmtId="43" fontId="2" fillId="2" borderId="4" xfId="1" applyFont="1" applyFill="1" applyBorder="1"/>
    <xf numFmtId="43" fontId="42" fillId="0" borderId="0" xfId="1" applyFont="1" applyAlignment="1">
      <alignment horizontal="right"/>
    </xf>
    <xf numFmtId="44" fontId="11" fillId="0" borderId="0" xfId="4" applyFont="1" applyFill="1"/>
    <xf numFmtId="0" fontId="10" fillId="0" borderId="0" xfId="0" applyFont="1" applyAlignment="1"/>
    <xf numFmtId="49" fontId="0" fillId="0" borderId="0" xfId="0" applyNumberFormat="1" applyAlignment="1">
      <alignment vertical="center" wrapText="1"/>
    </xf>
    <xf numFmtId="171" fontId="0" fillId="0" borderId="0" xfId="0" applyNumberFormat="1" applyAlignment="1">
      <alignment vertical="center"/>
    </xf>
    <xf numFmtId="172" fontId="0" fillId="0" borderId="0" xfId="0" applyNumberFormat="1" applyAlignment="1">
      <alignment horizontal="right" vertical="center"/>
    </xf>
    <xf numFmtId="14" fontId="3" fillId="22" borderId="0" xfId="0" applyNumberFormat="1" applyFont="1" applyFill="1" applyAlignment="1">
      <alignment horizontal="center" vertical="top"/>
    </xf>
    <xf numFmtId="43" fontId="37" fillId="22" borderId="0" xfId="1" applyFont="1" applyFill="1" applyAlignment="1">
      <alignment horizontal="right" vertical="top"/>
    </xf>
    <xf numFmtId="43" fontId="0" fillId="22" borderId="0" xfId="1" applyFont="1" applyFill="1"/>
    <xf numFmtId="0" fontId="3" fillId="22" borderId="0" xfId="0" applyFont="1" applyFill="1" applyAlignment="1">
      <alignment horizontal="center" vertical="top"/>
    </xf>
    <xf numFmtId="43" fontId="3" fillId="22" borderId="0" xfId="1" applyFont="1" applyFill="1" applyAlignment="1">
      <alignment horizontal="center" vertical="top"/>
    </xf>
    <xf numFmtId="49" fontId="2" fillId="2" borderId="4" xfId="0" applyNumberFormat="1" applyFont="1" applyFill="1" applyBorder="1" applyAlignment="1">
      <alignment horizontal="center"/>
    </xf>
    <xf numFmtId="43" fontId="12" fillId="0" borderId="0" xfId="1" applyFont="1"/>
    <xf numFmtId="14" fontId="2" fillId="2" borderId="4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NumberFormat="1" applyAlignment="1">
      <alignment horizontal="center"/>
    </xf>
    <xf numFmtId="43" fontId="0" fillId="0" borderId="0" xfId="0" applyNumberFormat="1"/>
    <xf numFmtId="44" fontId="3" fillId="0" borderId="0" xfId="4" applyFont="1" applyFill="1"/>
    <xf numFmtId="43" fontId="35" fillId="0" borderId="0" xfId="1" applyFont="1"/>
    <xf numFmtId="0" fontId="35" fillId="0" borderId="0" xfId="7"/>
    <xf numFmtId="164" fontId="35" fillId="0" borderId="0" xfId="7" applyNumberFormat="1"/>
    <xf numFmtId="0" fontId="41" fillId="0" borderId="0" xfId="0" applyFont="1" applyAlignment="1">
      <alignment horizontal="right"/>
    </xf>
    <xf numFmtId="0" fontId="35" fillId="0" borderId="0" xfId="7"/>
    <xf numFmtId="2" fontId="35" fillId="0" borderId="0" xfId="7" applyNumberForma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22" borderId="0" xfId="0" applyFill="1" applyAlignment="1">
      <alignment horizontal="right"/>
    </xf>
    <xf numFmtId="0" fontId="38" fillId="20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38" fillId="20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22" borderId="0" xfId="0" applyFill="1" applyAlignment="1">
      <alignment horizontal="left"/>
    </xf>
    <xf numFmtId="43" fontId="32" fillId="0" borderId="0" xfId="1" applyFont="1" applyFill="1" applyAlignment="1">
      <alignment horizontal="right" vertical="top"/>
    </xf>
    <xf numFmtId="43" fontId="37" fillId="0" borderId="0" xfId="1" applyFont="1" applyAlignment="1">
      <alignment horizontal="right"/>
    </xf>
    <xf numFmtId="1" fontId="0" fillId="3" borderId="0" xfId="0" applyNumberFormat="1" applyFill="1" applyAlignment="1">
      <alignment horizontal="center" vertical="center" wrapText="1"/>
    </xf>
    <xf numFmtId="1" fontId="5" fillId="3" borderId="0" xfId="2" applyNumberFormat="1" applyFill="1" applyAlignment="1">
      <alignment horizontal="center" vertical="center"/>
    </xf>
    <xf numFmtId="43" fontId="32" fillId="22" borderId="0" xfId="1" applyFont="1" applyFill="1" applyAlignment="1">
      <alignment horizontal="right" vertical="top"/>
    </xf>
    <xf numFmtId="49" fontId="0" fillId="0" borderId="18" xfId="0" applyNumberFormat="1" applyBorder="1" applyAlignment="1">
      <alignment horizontal="center"/>
    </xf>
    <xf numFmtId="44" fontId="2" fillId="2" borderId="17" xfId="4" applyFont="1" applyFill="1" applyBorder="1" applyAlignment="1">
      <alignment horizontal="center"/>
    </xf>
    <xf numFmtId="49" fontId="2" fillId="2" borderId="17" xfId="4" applyNumberFormat="1" applyFont="1" applyFill="1" applyBorder="1" applyAlignment="1">
      <alignment horizontal="center"/>
    </xf>
    <xf numFmtId="0" fontId="2" fillId="2" borderId="17" xfId="4" applyNumberFormat="1" applyFont="1" applyFill="1" applyBorder="1" applyAlignment="1">
      <alignment horizontal="center" wrapText="1"/>
    </xf>
    <xf numFmtId="44" fontId="2" fillId="2" borderId="17" xfId="4" applyFont="1" applyFill="1" applyBorder="1" applyAlignment="1">
      <alignment horizontal="center" wrapText="1"/>
    </xf>
    <xf numFmtId="14" fontId="2" fillId="2" borderId="17" xfId="4" applyNumberFormat="1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10" borderId="17" xfId="0" applyFont="1" applyFill="1" applyBorder="1" applyAlignment="1">
      <alignment horizontal="center"/>
    </xf>
    <xf numFmtId="49" fontId="11" fillId="10" borderId="17" xfId="0" applyNumberFormat="1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49" fontId="0" fillId="0" borderId="18" xfId="0" applyNumberFormat="1" applyBorder="1"/>
    <xf numFmtId="0" fontId="0" fillId="0" borderId="18" xfId="0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8" xfId="0" applyBorder="1"/>
    <xf numFmtId="14" fontId="0" fillId="0" borderId="18" xfId="1" applyNumberFormat="1" applyFont="1" applyBorder="1"/>
    <xf numFmtId="44" fontId="0" fillId="0" borderId="18" xfId="4" applyFont="1" applyBorder="1" applyAlignment="1">
      <alignment horizontal="center"/>
    </xf>
    <xf numFmtId="44" fontId="0" fillId="0" borderId="18" xfId="4" applyFont="1" applyBorder="1"/>
    <xf numFmtId="43" fontId="12" fillId="0" borderId="18" xfId="1" applyFont="1" applyBorder="1"/>
    <xf numFmtId="44" fontId="0" fillId="0" borderId="18" xfId="0" applyNumberFormat="1" applyBorder="1"/>
    <xf numFmtId="44" fontId="3" fillId="0" borderId="18" xfId="4" applyFont="1" applyBorder="1"/>
    <xf numFmtId="49" fontId="0" fillId="0" borderId="18" xfId="0" applyNumberFormat="1" applyFill="1" applyBorder="1"/>
    <xf numFmtId="0" fontId="0" fillId="0" borderId="18" xfId="0" applyFill="1" applyBorder="1" applyAlignment="1">
      <alignment horizontal="center"/>
    </xf>
    <xf numFmtId="0" fontId="0" fillId="0" borderId="18" xfId="0" applyFill="1" applyBorder="1"/>
    <xf numFmtId="14" fontId="0" fillId="0" borderId="18" xfId="1" applyNumberFormat="1" applyFont="1" applyFill="1" applyBorder="1"/>
    <xf numFmtId="49" fontId="0" fillId="0" borderId="18" xfId="0" applyNumberFormat="1" applyFill="1" applyBorder="1" applyAlignment="1">
      <alignment horizontal="center"/>
    </xf>
    <xf numFmtId="0" fontId="2" fillId="9" borderId="17" xfId="0" applyFont="1" applyFill="1" applyBorder="1" applyAlignment="1">
      <alignment wrapText="1"/>
    </xf>
    <xf numFmtId="44" fontId="2" fillId="9" borderId="17" xfId="4" applyFont="1" applyFill="1" applyBorder="1" applyAlignment="1">
      <alignment horizontal="center" wrapText="1"/>
    </xf>
    <xf numFmtId="8" fontId="0" fillId="0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0" fontId="0" fillId="23" borderId="0" xfId="0" applyFill="1" applyAlignment="1">
      <alignment vertical="top"/>
    </xf>
    <xf numFmtId="8" fontId="0" fillId="23" borderId="0" xfId="0" applyNumberFormat="1" applyFill="1" applyAlignment="1">
      <alignment vertical="top"/>
    </xf>
    <xf numFmtId="0" fontId="2" fillId="0" borderId="0" xfId="0" applyFont="1" applyAlignment="1">
      <alignment horizontal="right"/>
    </xf>
    <xf numFmtId="44" fontId="2" fillId="11" borderId="17" xfId="4" applyFont="1" applyFill="1" applyBorder="1" applyAlignment="1">
      <alignment horizontal="center" wrapText="1"/>
    </xf>
    <xf numFmtId="44" fontId="2" fillId="3" borderId="4" xfId="4" applyFont="1" applyFill="1" applyBorder="1"/>
    <xf numFmtId="44" fontId="12" fillId="3" borderId="4" xfId="4" applyFont="1" applyFill="1" applyBorder="1"/>
    <xf numFmtId="43" fontId="2" fillId="0" borderId="0" xfId="1" applyFont="1"/>
    <xf numFmtId="43" fontId="38" fillId="21" borderId="0" xfId="1" applyFont="1" applyFill="1" applyAlignment="1">
      <alignment horizontal="center" wrapText="1"/>
    </xf>
    <xf numFmtId="0" fontId="2" fillId="0" borderId="0" xfId="0" applyFont="1"/>
    <xf numFmtId="43" fontId="0" fillId="0" borderId="0" xfId="0" applyNumberFormat="1" applyFill="1"/>
    <xf numFmtId="0" fontId="32" fillId="0" borderId="0" xfId="7" applyFont="1" applyFill="1"/>
    <xf numFmtId="0" fontId="35" fillId="0" borderId="0" xfId="7" applyFill="1"/>
    <xf numFmtId="14" fontId="0" fillId="0" borderId="0" xfId="0" applyNumberFormat="1" applyAlignment="1"/>
    <xf numFmtId="49" fontId="0" fillId="0" borderId="0" xfId="0" applyNumberFormat="1" applyAlignment="1">
      <alignment horizontal="left"/>
    </xf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0" xfId="0" applyBorder="1"/>
    <xf numFmtId="0" fontId="0" fillId="0" borderId="20" xfId="0" applyBorder="1"/>
    <xf numFmtId="43" fontId="12" fillId="0" borderId="0" xfId="1" applyFont="1" applyBorder="1"/>
    <xf numFmtId="0" fontId="0" fillId="0" borderId="18" xfId="0" applyNumberFormat="1" applyFill="1" applyBorder="1" applyAlignment="1">
      <alignment horizontal="center"/>
    </xf>
    <xf numFmtId="44" fontId="0" fillId="0" borderId="18" xfId="4" applyFont="1" applyFill="1" applyBorder="1" applyAlignment="1">
      <alignment horizontal="center"/>
    </xf>
    <xf numFmtId="44" fontId="0" fillId="0" borderId="18" xfId="4" applyFont="1" applyFill="1" applyBorder="1"/>
    <xf numFmtId="14" fontId="12" fillId="0" borderId="18" xfId="4" applyNumberFormat="1" applyFont="1" applyFill="1" applyBorder="1"/>
    <xf numFmtId="43" fontId="12" fillId="0" borderId="18" xfId="1" applyFont="1" applyFill="1" applyBorder="1"/>
    <xf numFmtId="44" fontId="0" fillId="0" borderId="18" xfId="0" applyNumberFormat="1" applyFill="1" applyBorder="1"/>
    <xf numFmtId="0" fontId="0" fillId="0" borderId="0" xfId="0" applyFill="1" applyBorder="1"/>
    <xf numFmtId="14" fontId="2" fillId="0" borderId="0" xfId="0" applyNumberFormat="1" applyFont="1"/>
    <xf numFmtId="14" fontId="0" fillId="0" borderId="0" xfId="0" applyNumberFormat="1" applyAlignment="1">
      <alignment horizontal="right"/>
    </xf>
    <xf numFmtId="0" fontId="43" fillId="0" borderId="0" xfId="0" applyFont="1" applyAlignment="1"/>
    <xf numFmtId="44" fontId="4" fillId="0" borderId="4" xfId="4" applyFont="1" applyBorder="1"/>
    <xf numFmtId="44" fontId="12" fillId="0" borderId="0" xfId="4" applyFont="1" applyFill="1"/>
    <xf numFmtId="0" fontId="39" fillId="20" borderId="0" xfId="0" applyFont="1" applyFill="1" applyAlignment="1">
      <alignment horizontal="left"/>
    </xf>
    <xf numFmtId="0" fontId="0" fillId="0" borderId="0" xfId="0" applyAlignment="1">
      <alignment vertical="center"/>
    </xf>
    <xf numFmtId="43" fontId="44" fillId="0" borderId="0" xfId="3" applyFont="1">
      <alignment vertical="center"/>
    </xf>
    <xf numFmtId="0" fontId="0" fillId="0" borderId="0" xfId="0" applyAlignment="1">
      <alignment horizontal="center" vertical="center"/>
    </xf>
    <xf numFmtId="49" fontId="6" fillId="24" borderId="0" xfId="0" applyNumberFormat="1" applyFont="1" applyFill="1" applyAlignment="1">
      <alignment vertical="center" wrapText="1"/>
    </xf>
    <xf numFmtId="49" fontId="6" fillId="24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3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8" fillId="0" borderId="0" xfId="7" applyFont="1"/>
    <xf numFmtId="164" fontId="8" fillId="0" borderId="0" xfId="7" applyNumberFormat="1" applyFont="1"/>
    <xf numFmtId="43" fontId="8" fillId="0" borderId="0" xfId="1" applyFont="1"/>
    <xf numFmtId="49" fontId="45" fillId="2" borderId="0" xfId="2" applyNumberFormat="1" applyFont="1" applyFill="1" applyAlignment="1">
      <alignment horizontal="center" vertical="center" wrapText="1"/>
    </xf>
    <xf numFmtId="14" fontId="45" fillId="2" borderId="0" xfId="2" applyNumberFormat="1" applyFont="1" applyFill="1" applyAlignment="1">
      <alignment horizontal="center" vertical="center" wrapText="1"/>
    </xf>
    <xf numFmtId="43" fontId="45" fillId="2" borderId="0" xfId="1" applyFont="1" applyFill="1" applyAlignment="1">
      <alignment horizontal="center" vertical="center" wrapText="1"/>
    </xf>
    <xf numFmtId="43" fontId="45" fillId="6" borderId="0" xfId="1" applyFont="1" applyFill="1" applyAlignment="1">
      <alignment horizontal="center" vertical="center" wrapText="1"/>
    </xf>
    <xf numFmtId="0" fontId="46" fillId="0" borderId="0" xfId="2" applyFont="1">
      <alignment vertical="center"/>
    </xf>
    <xf numFmtId="0" fontId="47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47" fillId="25" borderId="0" xfId="0" applyFont="1" applyFill="1" applyAlignment="1">
      <alignment horizontal="center" wrapText="1"/>
    </xf>
    <xf numFmtId="43" fontId="47" fillId="25" borderId="0" xfId="1" applyFont="1" applyFill="1" applyAlignment="1">
      <alignment horizontal="center" wrapText="1"/>
    </xf>
    <xf numFmtId="164" fontId="0" fillId="0" borderId="0" xfId="0" applyNumberFormat="1" applyFont="1"/>
    <xf numFmtId="43" fontId="3" fillId="0" borderId="0" xfId="1" applyFont="1" applyFill="1" applyAlignment="1">
      <alignment horizontal="right"/>
    </xf>
    <xf numFmtId="2" fontId="37" fillId="26" borderId="0" xfId="1" applyNumberFormat="1" applyFont="1" applyFill="1" applyAlignment="1">
      <alignment horizontal="center"/>
    </xf>
    <xf numFmtId="43" fontId="10" fillId="26" borderId="0" xfId="1" applyFont="1" applyFill="1" applyAlignment="1">
      <alignment horizontal="right"/>
    </xf>
    <xf numFmtId="0" fontId="38" fillId="20" borderId="0" xfId="0" applyFont="1" applyFill="1" applyAlignment="1">
      <alignment horizontal="center" wrapText="1"/>
    </xf>
    <xf numFmtId="43" fontId="48" fillId="26" borderId="0" xfId="1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6" fillId="0" borderId="0" xfId="6" applyFont="1" applyAlignment="1">
      <alignment horizontal="center"/>
    </xf>
    <xf numFmtId="0" fontId="15" fillId="0" borderId="0" xfId="6"/>
    <xf numFmtId="0" fontId="22" fillId="13" borderId="10" xfId="6" applyFont="1" applyFill="1" applyBorder="1" applyAlignment="1">
      <alignment horizontal="center"/>
    </xf>
    <xf numFmtId="0" fontId="17" fillId="0" borderId="11" xfId="6" applyFont="1" applyBorder="1"/>
    <xf numFmtId="0" fontId="17" fillId="0" borderId="12" xfId="6" applyFont="1" applyBorder="1"/>
    <xf numFmtId="0" fontId="22" fillId="14" borderId="10" xfId="6" applyFont="1" applyFill="1" applyBorder="1" applyAlignment="1">
      <alignment horizontal="center"/>
    </xf>
    <xf numFmtId="0" fontId="17" fillId="17" borderId="10" xfId="6" applyFont="1" applyFill="1" applyBorder="1" applyAlignment="1">
      <alignment horizontal="left"/>
    </xf>
    <xf numFmtId="0" fontId="10" fillId="0" borderId="0" xfId="0" applyFont="1" applyAlignment="1">
      <alignment horizontal="left"/>
    </xf>
    <xf numFmtId="44" fontId="8" fillId="0" borderId="4" xfId="4" applyFont="1" applyBorder="1"/>
    <xf numFmtId="49" fontId="0" fillId="0" borderId="0" xfId="0" applyNumberFormat="1" applyAlignment="1"/>
    <xf numFmtId="49" fontId="2" fillId="2" borderId="17" xfId="4" applyNumberFormat="1" applyFont="1" applyFill="1" applyBorder="1" applyAlignment="1">
      <alignment wrapText="1"/>
    </xf>
    <xf numFmtId="49" fontId="0" fillId="0" borderId="18" xfId="0" applyNumberFormat="1" applyFill="1" applyBorder="1" applyAlignment="1"/>
    <xf numFmtId="49" fontId="0" fillId="0" borderId="18" xfId="0" applyNumberFormat="1" applyBorder="1" applyAlignment="1"/>
    <xf numFmtId="49" fontId="0" fillId="0" borderId="19" xfId="0" applyNumberFormat="1" applyBorder="1" applyAlignment="1"/>
    <xf numFmtId="49" fontId="0" fillId="0" borderId="0" xfId="0" applyNumberFormat="1" applyBorder="1" applyAlignment="1"/>
    <xf numFmtId="0" fontId="0" fillId="0" borderId="0" xfId="0" applyFont="1" applyAlignment="1">
      <alignment horizontal="right"/>
    </xf>
    <xf numFmtId="43" fontId="0" fillId="0" borderId="0" xfId="0" applyNumberFormat="1" applyFont="1"/>
    <xf numFmtId="0" fontId="0" fillId="7" borderId="0" xfId="0" applyFont="1" applyFill="1" applyAlignment="1">
      <alignment vertical="top"/>
    </xf>
    <xf numFmtId="43" fontId="39" fillId="21" borderId="0" xfId="1" applyFont="1" applyFill="1"/>
    <xf numFmtId="0" fontId="4" fillId="0" borderId="0" xfId="0" applyFont="1" applyAlignment="1"/>
  </cellXfs>
  <cellStyles count="8">
    <cellStyle name="Comma" xfId="1" builtinId="3"/>
    <cellStyle name="Comma 2" xfId="3" xr:uid="{00000000-0005-0000-0000-000001000000}"/>
    <cellStyle name="Currency" xfId="4" builtinId="4"/>
    <cellStyle name="Hyperlink" xfId="5" builtinId="8"/>
    <cellStyle name="Normal" xfId="0" builtinId="0"/>
    <cellStyle name="Normal 2" xfId="2" xr:uid="{00000000-0005-0000-0000-000003000000}"/>
    <cellStyle name="Normal 3" xfId="6" xr:uid="{C2DB0EE7-5F43-48C9-BB7B-6117A196E044}"/>
    <cellStyle name="Normal 4" xfId="7" xr:uid="{00000000-0005-0000-0000-000034000000}"/>
  </cellStyles>
  <dxfs count="2">
    <dxf>
      <numFmt numFmtId="35" formatCode="_(* #,##0.00_);_(* \(#,##0.00\);_(* &quot;-&quot;??_);_(@_)"/>
    </dxf>
    <dxf>
      <numFmt numFmtId="35" formatCode="_(* #,##0.00_);_(* \(#,##0.00\);_(* &quot;-&quot;??_);_(@_)"/>
    </dxf>
  </dxfs>
  <tableStyles count="0" defaultTableStyle="TableStyleMedium2" defaultPivotStyle="PivotStyleLight16"/>
  <colors>
    <mruColors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13</xdr:row>
      <xdr:rowOff>83820</xdr:rowOff>
    </xdr:from>
    <xdr:to>
      <xdr:col>2</xdr:col>
      <xdr:colOff>1349687</xdr:colOff>
      <xdr:row>27</xdr:row>
      <xdr:rowOff>28925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1B58F1-BD7C-4340-9AE7-1532086DD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468880"/>
          <a:ext cx="6782747" cy="250542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ney Bowen" refreshedDate="45952.353471527778" createdVersion="6" refreshedVersion="6" minRefreshableVersion="3" recordCount="253" xr:uid="{69639A00-CB7C-45FA-BAC6-E0E71E08963A}">
  <cacheSource type="worksheet">
    <worksheetSource ref="B4:I257" sheet="PO TOTALS"/>
  </cacheSource>
  <cacheFields count="10">
    <cacheField name="PurchaseOrder" numFmtId="0">
      <sharedItems containsSemiMixedTypes="0" containsString="0" containsNumber="1" containsInteger="1" minValue="460529" maxValue="465170" count="245">
        <n v="465170"/>
        <n v="465141"/>
        <n v="465134"/>
        <n v="465108"/>
        <n v="465091"/>
        <n v="465050"/>
        <n v="465049"/>
        <n v="465048"/>
        <n v="465041"/>
        <n v="465033"/>
        <n v="464985"/>
        <n v="464974"/>
        <n v="464971"/>
        <n v="464969"/>
        <n v="464898"/>
        <n v="464897"/>
        <n v="464896"/>
        <n v="464815"/>
        <n v="464814"/>
        <n v="464758"/>
        <n v="464756"/>
        <n v="464721"/>
        <n v="464673"/>
        <n v="464672"/>
        <n v="464643"/>
        <n v="464576"/>
        <n v="464542"/>
        <n v="464538"/>
        <n v="464537"/>
        <n v="464536"/>
        <n v="464529"/>
        <n v="464524"/>
        <n v="464523"/>
        <n v="464503"/>
        <n v="464489"/>
        <n v="464488"/>
        <n v="464486"/>
        <n v="464485"/>
        <n v="464478"/>
        <n v="464459"/>
        <n v="464456"/>
        <n v="464438"/>
        <n v="464423"/>
        <n v="464347"/>
        <n v="464346"/>
        <n v="464345"/>
        <n v="464344"/>
        <n v="464291"/>
        <n v="464283"/>
        <n v="464270"/>
        <n v="464268"/>
        <n v="464266"/>
        <n v="464265"/>
        <n v="464264"/>
        <n v="464260"/>
        <n v="464259"/>
        <n v="464258"/>
        <n v="464257"/>
        <n v="464254"/>
        <n v="464244"/>
        <n v="464237"/>
        <n v="464221"/>
        <n v="464175"/>
        <n v="464163"/>
        <n v="464143"/>
        <n v="464138"/>
        <n v="464137"/>
        <n v="464130"/>
        <n v="464108"/>
        <n v="464107"/>
        <n v="464106"/>
        <n v="464100"/>
        <n v="464099"/>
        <n v="464098"/>
        <n v="464094"/>
        <n v="464081"/>
        <n v="464079"/>
        <n v="464067"/>
        <n v="464066"/>
        <n v="464064"/>
        <n v="464063"/>
        <n v="464054"/>
        <n v="464047"/>
        <n v="464046"/>
        <n v="464043"/>
        <n v="464038"/>
        <n v="464029"/>
        <n v="464028"/>
        <n v="464008"/>
        <n v="464007"/>
        <n v="463992"/>
        <n v="463991"/>
        <n v="463990"/>
        <n v="463989"/>
        <n v="463988"/>
        <n v="463987"/>
        <n v="463986"/>
        <n v="463982"/>
        <n v="463979"/>
        <n v="463974"/>
        <n v="463909"/>
        <n v="463899"/>
        <n v="463898"/>
        <n v="463825"/>
        <n v="463774"/>
        <n v="463728"/>
        <n v="463716"/>
        <n v="463636"/>
        <n v="463553"/>
        <n v="463522"/>
        <n v="463495"/>
        <n v="463411"/>
        <n v="463365"/>
        <n v="463305"/>
        <n v="463254"/>
        <n v="463232"/>
        <n v="463228"/>
        <n v="463225"/>
        <n v="463224"/>
        <n v="463221"/>
        <n v="463220"/>
        <n v="463203"/>
        <n v="463195"/>
        <n v="463194"/>
        <n v="463192"/>
        <n v="463191"/>
        <n v="463167"/>
        <n v="463146"/>
        <n v="463145"/>
        <n v="463144"/>
        <n v="463143"/>
        <n v="463141"/>
        <n v="463135"/>
        <n v="463134"/>
        <n v="463133"/>
        <n v="463132"/>
        <n v="463122"/>
        <n v="463118"/>
        <n v="463107"/>
        <n v="463102"/>
        <n v="463092"/>
        <n v="463023"/>
        <n v="462966"/>
        <n v="462948"/>
        <n v="462940"/>
        <n v="462932"/>
        <n v="462915"/>
        <n v="462896"/>
        <n v="462875"/>
        <n v="462866"/>
        <n v="462803"/>
        <n v="462757"/>
        <n v="462753"/>
        <n v="462741"/>
        <n v="462705"/>
        <n v="462690"/>
        <n v="462685"/>
        <n v="462679"/>
        <n v="462637"/>
        <n v="462636"/>
        <n v="462635"/>
        <n v="462632"/>
        <n v="462631"/>
        <n v="462628"/>
        <n v="462627"/>
        <n v="462626"/>
        <n v="462607"/>
        <n v="462606"/>
        <n v="462594"/>
        <n v="462560"/>
        <n v="462539"/>
        <n v="462522"/>
        <n v="462521"/>
        <n v="462520"/>
        <n v="462519"/>
        <n v="462518"/>
        <n v="462516"/>
        <n v="462514"/>
        <n v="462513"/>
        <n v="462512"/>
        <n v="462511"/>
        <n v="462506"/>
        <n v="462505"/>
        <n v="462504"/>
        <n v="462502"/>
        <n v="462499"/>
        <n v="462496"/>
        <n v="462495"/>
        <n v="462494"/>
        <n v="462418"/>
        <n v="462359"/>
        <n v="462358"/>
        <n v="462357"/>
        <n v="462345"/>
        <n v="462248"/>
        <n v="462111"/>
        <n v="462110"/>
        <n v="462093"/>
        <n v="462091"/>
        <n v="462035"/>
        <n v="461989"/>
        <n v="461988"/>
        <n v="461987"/>
        <n v="461941"/>
        <n v="461939"/>
        <n v="461798"/>
        <n v="461780"/>
        <n v="461763"/>
        <n v="461717"/>
        <n v="461704"/>
        <n v="461684"/>
        <n v="461683"/>
        <n v="461682"/>
        <n v="461681"/>
        <n v="461680"/>
        <n v="461679"/>
        <n v="461678"/>
        <n v="461677"/>
        <n v="461676"/>
        <n v="461675"/>
        <n v="461674"/>
        <n v="461673"/>
        <n v="461672"/>
        <n v="461671"/>
        <n v="461670"/>
        <n v="461669"/>
        <n v="461668"/>
        <n v="461667"/>
        <n v="461666"/>
        <n v="461665"/>
        <n v="461664"/>
        <n v="461663"/>
        <n v="461662"/>
        <n v="461661"/>
        <n v="461660"/>
        <n v="461659"/>
        <n v="461658"/>
        <n v="461657"/>
        <n v="461656"/>
        <n v="461655"/>
        <n v="461654"/>
        <n v="461653"/>
        <n v="461652"/>
        <n v="461650"/>
        <n v="460529"/>
      </sharedItems>
    </cacheField>
    <cacheField name="DistributionAccount._x000a_FinanceDimension1" numFmtId="0">
      <sharedItems containsBlank="1" count="25">
        <s v="41"/>
        <s v="53" u="1"/>
        <m u="1"/>
        <s v="55" u="1"/>
        <s v="42" u="1"/>
        <s v="57" u="1"/>
        <s v="44" u="1"/>
        <s v="59" u="1"/>
        <s v="46" u="1"/>
        <s v="48" u="1"/>
        <s v="61" u="1"/>
        <s v="63" u="1"/>
        <s v="50" u="1"/>
        <s v="52" u="1"/>
        <s v="54" u="1"/>
        <s v="56" u="1"/>
        <s v="43" u="1"/>
        <s v="58" u="1"/>
        <s v="45" u="1"/>
        <s v="47" u="1"/>
        <s v="49" u="1"/>
        <s v="60" u="1"/>
        <s v="62" u="1"/>
        <s v="64" u="1"/>
        <s v="51" u="1"/>
      </sharedItems>
    </cacheField>
    <cacheField name="DistributionAccount._x000a_Project" numFmtId="0">
      <sharedItems containsBlank="1" count="61">
        <s v="505-2201"/>
        <s v="360-2201"/>
        <s v="340-2201"/>
        <s v="270-2201"/>
        <s v="506-2201"/>
        <s v="502-2201"/>
        <s v="315-2201"/>
        <s v="230-2201"/>
        <s v="971-2201"/>
        <s v="310-2201"/>
        <s v="350-2201"/>
        <s v="119-2201"/>
        <s v="154-2201"/>
        <s v="127-2201"/>
        <s v="503-2201"/>
        <s v="741-2201"/>
        <s v="120-2201"/>
        <s v="180-2201"/>
        <s v="147-2201"/>
        <s v="260-2201"/>
        <s v="250-2201"/>
        <s v="798-2201"/>
        <s v="PLAYGROUNDS-22"/>
        <s v="956-2201"/>
        <s v="158-2201"/>
        <s v="156-2201"/>
        <s v="254-2201"/>
        <s v="157-2201"/>
        <s v="979-2201"/>
        <s v="240-2201"/>
        <s v="173-2201"/>
        <s v="196-2201"/>
        <s v="330-2201"/>
        <s v="925-2201"/>
        <s v="225-2201"/>
        <s v="124-2201"/>
        <s v="320-2201"/>
        <s v="952-2201"/>
        <s v="138-2201"/>
        <s v="132-2201"/>
        <s v="150-2201"/>
        <s v="252-2201"/>
        <s v="153-2201"/>
        <s v="954-2201"/>
        <s v="932-2201"/>
        <s v="141-2201"/>
        <s v="193-2201"/>
        <s v="166-2201"/>
        <s v="185-2201"/>
        <s v="190-2201"/>
        <s v="9.1490.644"/>
        <s v="BOND ADMIN"/>
        <s v="509-2201"/>
        <s v="134-2201"/>
        <s v="130-2201"/>
        <s v="164-2201"/>
        <s v="131-2201"/>
        <s v="3.1412.153"/>
        <m u="1"/>
        <s v="LAFAYETTE ES" u="1"/>
        <e v="#N/A" u="1"/>
      </sharedItems>
    </cacheField>
    <cacheField name="Purchase_x000a_Order_x000a_Date" numFmtId="0">
      <sharedItems containsSemiMixedTypes="0" containsNonDate="0" containsDate="1" containsString="0" minDate="2022-04-14T00:00:00" maxDate="2025-10-18T00:00:00" count="119">
        <d v="2025-10-17T00:00:00"/>
        <d v="2025-10-08T00:00:00"/>
        <d v="2025-10-07T00:00:00"/>
        <d v="2025-09-29T00:00:00"/>
        <d v="2025-09-26T00:00:00"/>
        <d v="2025-09-17T00:00:00"/>
        <d v="2025-09-12T00:00:00"/>
        <d v="2025-09-04T00:00:00"/>
        <d v="2025-08-29T00:00:00"/>
        <d v="2025-08-28T00:00:00"/>
        <d v="2025-08-14T00:00:00"/>
        <d v="2025-08-06T00:00:00"/>
        <d v="2025-07-21T00:00:00"/>
        <d v="2025-07-10T00:00:00"/>
        <d v="2025-06-30T00:00:00"/>
        <d v="2025-06-16T00:00:00"/>
        <d v="2025-06-02T00:00:00"/>
        <d v="2025-05-22T00:00:00"/>
        <d v="2025-05-21T00:00:00"/>
        <d v="2025-05-13T00:00:00"/>
        <d v="2025-05-08T00:00:00"/>
        <d v="2025-05-02T00:00:00"/>
        <d v="2025-04-30T00:00:00"/>
        <d v="2025-04-28T00:00:00"/>
        <d v="2025-03-31T00:00:00"/>
        <d v="2025-03-28T00:00:00"/>
        <d v="2025-03-12T00:00:00"/>
        <d v="2025-03-10T00:00:00"/>
        <d v="2025-03-07T00:00:00"/>
        <d v="2025-03-05T00:00:00"/>
        <d v="2025-03-03T00:00:00"/>
        <d v="2025-02-28T00:00:00"/>
        <d v="2025-02-25T00:00:00"/>
        <d v="2025-02-07T00:00:00"/>
        <d v="2025-02-05T00:00:00"/>
        <d v="2025-01-27T00:00:00"/>
        <d v="2025-01-24T00:00:00"/>
        <d v="2025-01-23T00:00:00"/>
        <d v="2025-01-21T00:00:00"/>
        <d v="2025-01-17T00:00:00"/>
        <d v="2025-01-13T00:00:00"/>
        <d v="2025-01-10T00:00:00"/>
        <d v="2025-01-02T00:00:00"/>
        <d v="2024-12-30T00:00:00"/>
        <d v="2024-12-19T00:00:00"/>
        <d v="2024-12-18T00:00:00"/>
        <d v="2024-12-13T00:00:00"/>
        <d v="2024-12-12T00:00:00"/>
        <d v="2024-12-11T00:00:00"/>
        <d v="2024-12-02T00:00:00"/>
        <d v="2024-11-25T00:00:00"/>
        <d v="2024-11-22T00:00:00"/>
        <d v="2024-11-21T00:00:00"/>
        <d v="2024-10-31T00:00:00"/>
        <d v="2024-10-30T00:00:00"/>
        <d v="2024-10-15T00:00:00"/>
        <d v="2024-10-01T00:00:00"/>
        <d v="2024-09-23T00:00:00"/>
        <d v="2024-09-19T00:00:00"/>
        <d v="2024-08-30T00:00:00"/>
        <d v="2024-08-05T00:00:00"/>
        <d v="2024-07-29T00:00:00"/>
        <d v="2024-07-17T00:00:00"/>
        <d v="2024-06-25T00:00:00"/>
        <d v="2024-06-06T00:00:00"/>
        <d v="2024-05-28T00:00:00"/>
        <d v="2024-05-14T00:00:00"/>
        <d v="2024-05-07T00:00:00"/>
        <d v="2024-05-06T00:00:00"/>
        <d v="2024-04-30T00:00:00"/>
        <d v="2024-04-29T00:00:00"/>
        <d v="2024-04-23T00:00:00"/>
        <d v="2024-04-17T00:00:00"/>
        <d v="2024-04-16T00:00:00"/>
        <d v="2024-04-15T00:00:00"/>
        <d v="2024-04-10T00:00:00"/>
        <d v="2024-04-08T00:00:00"/>
        <d v="2024-04-03T00:00:00"/>
        <d v="2024-03-01T00:00:00"/>
        <d v="2024-02-16T00:00:00"/>
        <d v="2024-02-09T00:00:00"/>
        <d v="2024-02-07T00:00:00"/>
        <d v="2024-02-06T00:00:00"/>
        <d v="2024-02-01T00:00:00"/>
        <d v="2024-01-29T00:00:00"/>
        <d v="2024-01-23T00:00:00"/>
        <d v="2024-01-22T00:00:00"/>
        <d v="2023-12-27T00:00:00"/>
        <d v="2023-12-12T00:00:00"/>
        <d v="2023-12-07T00:00:00"/>
        <d v="2023-12-04T00:00:00"/>
        <d v="2023-11-21T00:00:00"/>
        <d v="2023-11-16T00:00:00"/>
        <d v="2023-11-13T00:00:00"/>
        <d v="2023-10-31T00:00:00"/>
        <d v="2023-10-30T00:00:00"/>
        <d v="2023-10-23T00:00:00"/>
        <d v="2023-10-19T00:00:00"/>
        <d v="2023-10-10T00:00:00"/>
        <d v="2023-10-04T00:00:00"/>
        <d v="2023-09-28T00:00:00"/>
        <d v="2023-09-27T00:00:00"/>
        <d v="2023-09-05T00:00:00"/>
        <d v="2023-08-21T00:00:00"/>
        <d v="2023-08-17T00:00:00"/>
        <d v="2023-08-01T00:00:00"/>
        <d v="2023-06-29T00:00:00"/>
        <d v="2023-06-22T00:00:00"/>
        <d v="2023-06-05T00:00:00"/>
        <d v="2023-05-23T00:00:00"/>
        <d v="2023-05-12T00:00:00"/>
        <d v="2023-04-06T00:00:00"/>
        <d v="2023-04-05T00:00:00"/>
        <d v="2023-03-31T00:00:00"/>
        <d v="2023-03-22T00:00:00"/>
        <d v="2023-03-20T00:00:00"/>
        <d v="2023-03-13T00:00:00"/>
        <d v="2023-03-09T00:00:00"/>
        <d v="2022-04-14T00:00:00"/>
      </sharedItems>
      <fieldGroup par="9" base="3">
        <rangePr groupBy="months" startDate="2022-04-14T00:00:00" endDate="2025-10-18T00:00:00"/>
        <groupItems count="14">
          <s v="&lt;4/14/2022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0/18/2025"/>
        </groupItems>
      </fieldGroup>
    </cacheField>
    <cacheField name="Vendor" numFmtId="0">
      <sharedItems containsSemiMixedTypes="0" containsString="0" containsNumber="1" containsInteger="1" minValue="10208" maxValue="29264" count="81">
        <n v="10320"/>
        <n v="24829"/>
        <n v="24761"/>
        <n v="22952"/>
        <n v="29264"/>
        <n v="29215"/>
        <n v="10419"/>
        <n v="29207"/>
        <n v="28269"/>
        <n v="10243"/>
        <n v="24907"/>
        <n v="10244"/>
        <n v="26847"/>
        <n v="25300"/>
        <n v="10220"/>
        <n v="23554"/>
        <n v="10214"/>
        <n v="10300"/>
        <n v="10247"/>
        <n v="10438"/>
        <n v="27018"/>
        <n v="10448"/>
        <n v="23665"/>
        <n v="10274"/>
        <n v="24769"/>
        <n v="10280"/>
        <n v="22510"/>
        <n v="24692"/>
        <n v="25011"/>
        <n v="10208"/>
        <n v="27060"/>
        <n v="25243"/>
        <n v="25657"/>
        <n v="10309"/>
        <n v="26046"/>
        <n v="28426"/>
        <n v="28303"/>
        <n v="23174"/>
        <n v="24038"/>
        <n v="22857"/>
        <n v="28337"/>
        <n v="27992"/>
        <n v="27967"/>
        <n v="10260"/>
        <n v="25031"/>
        <n v="26157"/>
        <n v="25614"/>
        <n v="16643"/>
        <n v="23484"/>
        <n v="10355"/>
        <n v="27835"/>
        <n v="16603"/>
        <n v="10258"/>
        <n v="10373"/>
        <n v="27473"/>
        <n v="27197"/>
        <n v="10288"/>
        <n v="24567"/>
        <n v="10254"/>
        <n v="10211"/>
        <n v="26916"/>
        <n v="25250"/>
        <n v="26775"/>
        <n v="26878"/>
        <n v="10407"/>
        <n v="24077"/>
        <n v="26686"/>
        <n v="26163"/>
        <n v="24279"/>
        <n v="10290"/>
        <n v="26707"/>
        <n v="22884"/>
        <n v="10321"/>
        <n v="25101"/>
        <n v="10368"/>
        <n v="25157"/>
        <n v="25290"/>
        <n v="10209"/>
        <n v="22630"/>
        <n v="10215"/>
        <n v="16779"/>
      </sharedItems>
    </cacheField>
    <cacheField name="(Vendor.VendorName translation)" numFmtId="0">
      <sharedItems count="81">
        <s v="GROUND Engineering Consultants, Inc."/>
        <s v="Career And Technical Training, LLC"/>
        <s v="SynDaver EDU Inc."/>
        <s v="Ninyo &amp; Moore Geotechnical &amp; Environmental Sciences Consultants"/>
        <s v="AJI Fence Ltd."/>
        <s v="Encore Electric, Inc."/>
        <s v="GEORGE T SANDERS COMPANY"/>
        <s v="Equalized Productions LLC"/>
        <s v="Pavion Corp."/>
        <s v="McKinstry Essention, LLC"/>
        <s v="Iconergy"/>
        <s v="Sport Tech Flooring LLC"/>
        <s v="Meteor Education"/>
        <s v="U.S. Engineering Service LLC"/>
        <s v="Bronco Fire Alarm Systems, Inc."/>
        <s v="Peak Media, Inc."/>
        <s v="National Car Charging, LLC"/>
        <s v="Pioneer Athletics"/>
        <s v="CDW Government LLC"/>
        <s v="BC Interiors, Inc"/>
        <s v="Jensen Hughes, Inc."/>
        <s v="HSS Inc"/>
        <s v="OS Schools"/>
        <s v="United Restaurant Supply,  LLC."/>
        <s v="Accenture Infrastructure and Capital Projects LLC"/>
        <s v="Buehler Companies"/>
        <s v="The Home Depot Pro"/>
        <s v="CPC Constructors, Inc."/>
        <s v="Hellas Construction, Inc."/>
        <s v="Mile High Elevator, LLC"/>
        <s v="Mobile Modular"/>
        <s v="BVH Architecture"/>
        <s v="Alliance Construction Solutions, LLC"/>
        <s v="FCI Constructors, Inc."/>
        <s v="BearCom Communication Inc"/>
        <s v="Johnson Commercial Solutions"/>
        <s v="Mammoth Sports Construction, LLC"/>
        <s v="Colorado Hazard Control"/>
        <s v="Prestige Corporate Relocation"/>
        <s v="Workplace Resource"/>
        <s v="Colorado Civil Group, Inc."/>
        <s v="Swinerton Builders"/>
        <s v="AD Miller Services Inc"/>
        <s v="Flatirons Inc."/>
        <s v="RoofTech Consultants, Inc."/>
        <s v="Peak Environmental"/>
        <s v="Eidos Architects PC"/>
        <s v="MOA ARCHITECTURE"/>
        <s v="Palace Construction Co., Inc."/>
        <s v="KONE Inc"/>
        <s v="MW GOLDEN CONSTRUCTORS"/>
        <s v="Adolfson &amp; Peterson Construction"/>
        <s v="CounterTrade Products, Inc."/>
        <s v="Acuity Specialty Products"/>
        <s v="Overhead Door Company of Denver, Inc."/>
        <s v="Harley Ellis Devereaux Corporation HED"/>
        <s v="Audio Enhancement"/>
        <s v="CORE"/>
        <s v="Earth Services &amp; Abatement, LLC"/>
        <s v="School Outfitters"/>
        <s v="Bryan Construction"/>
        <s v="Taylor Kohrs  LLC"/>
        <s v="JHL Constructors LLC"/>
        <s v="GH Phipps Construction"/>
        <s v="Olsson"/>
        <s v="LOA Architecture"/>
        <s v="Howell Construction"/>
        <s v="JKS Industries, LLC"/>
        <s v="Cuningham Group Architecture"/>
        <s v="RTA Inc"/>
        <s v="Willscot Mobile Mini"/>
        <s v="FieldTurf USA, Inc."/>
        <s v="Fransen Pittman General Contractors"/>
        <s v="Treanor Inc"/>
        <s v="Design Concepts"/>
        <s v="Landmark Environmental Inc"/>
        <s v="PEH ARCHITECTS"/>
        <s v="Hord Coplan Macht, Inc."/>
        <s v="Integrity Fire Safety Services"/>
        <s v="VFA Inc."/>
        <s v="Albireo Energy"/>
      </sharedItems>
    </cacheField>
    <cacheField name="PO Total at 10.17.25" numFmtId="43">
      <sharedItems containsSemiMixedTypes="0" containsString="0" containsNumber="1" minValue="0" maxValue="43602194.350000001"/>
    </cacheField>
    <cacheField name="PO Total 07.01.25" numFmtId="44">
      <sharedItems containsMixedTypes="1" containsNumber="1" minValue="0" maxValue="43602194.350000001"/>
    </cacheField>
    <cacheField name="Quarters" numFmtId="0" databaseField="0">
      <fieldGroup base="3">
        <rangePr groupBy="quarters" startDate="2022-04-14T00:00:00" endDate="2025-10-18T00:00:00"/>
        <groupItems count="6">
          <s v="&lt;4/14/2022"/>
          <s v="Qtr1"/>
          <s v="Qtr2"/>
          <s v="Qtr3"/>
          <s v="Qtr4"/>
          <s v="&gt;10/18/2025"/>
        </groupItems>
      </fieldGroup>
    </cacheField>
    <cacheField name="Years" numFmtId="0" databaseField="0">
      <fieldGroup base="3">
        <rangePr groupBy="years" startDate="2022-04-14T00:00:00" endDate="2025-10-18T00:00:00"/>
        <groupItems count="6">
          <s v="&lt;4/14/2022"/>
          <s v="2022"/>
          <s v="2023"/>
          <s v="2024"/>
          <s v="2025"/>
          <s v="&gt;10/18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3">
  <r>
    <x v="0"/>
    <x v="0"/>
    <x v="0"/>
    <x v="0"/>
    <x v="0"/>
    <x v="0"/>
    <n v="0"/>
    <s v="NA"/>
  </r>
  <r>
    <x v="1"/>
    <x v="0"/>
    <x v="1"/>
    <x v="1"/>
    <x v="1"/>
    <x v="1"/>
    <n v="4350"/>
    <s v="NA"/>
  </r>
  <r>
    <x v="2"/>
    <x v="0"/>
    <x v="2"/>
    <x v="2"/>
    <x v="2"/>
    <x v="2"/>
    <n v="9955.85"/>
    <s v="NA"/>
  </r>
  <r>
    <x v="3"/>
    <x v="0"/>
    <x v="3"/>
    <x v="3"/>
    <x v="3"/>
    <x v="3"/>
    <n v="10205"/>
    <s v="NA"/>
  </r>
  <r>
    <x v="4"/>
    <x v="0"/>
    <x v="4"/>
    <x v="4"/>
    <x v="4"/>
    <x v="4"/>
    <n v="1435"/>
    <s v="NA"/>
  </r>
  <r>
    <x v="5"/>
    <x v="0"/>
    <x v="1"/>
    <x v="5"/>
    <x v="5"/>
    <x v="5"/>
    <n v="6304.96"/>
    <s v="NA"/>
  </r>
  <r>
    <x v="6"/>
    <x v="0"/>
    <x v="5"/>
    <x v="5"/>
    <x v="5"/>
    <x v="5"/>
    <n v="6304.96"/>
    <s v="NA"/>
  </r>
  <r>
    <x v="7"/>
    <x v="0"/>
    <x v="6"/>
    <x v="5"/>
    <x v="5"/>
    <x v="5"/>
    <n v="3604.96"/>
    <s v="NA"/>
  </r>
  <r>
    <x v="8"/>
    <x v="0"/>
    <x v="7"/>
    <x v="5"/>
    <x v="6"/>
    <x v="6"/>
    <n v="18889.88"/>
    <s v="NA"/>
  </r>
  <r>
    <x v="9"/>
    <x v="0"/>
    <x v="8"/>
    <x v="6"/>
    <x v="7"/>
    <x v="7"/>
    <n v="159256"/>
    <s v="NA"/>
  </r>
  <r>
    <x v="10"/>
    <x v="0"/>
    <x v="9"/>
    <x v="7"/>
    <x v="8"/>
    <x v="8"/>
    <n v="498.2"/>
    <s v="NA"/>
  </r>
  <r>
    <x v="11"/>
    <x v="0"/>
    <x v="10"/>
    <x v="8"/>
    <x v="9"/>
    <x v="9"/>
    <n v="225090"/>
    <s v="NA"/>
  </r>
  <r>
    <x v="11"/>
    <x v="0"/>
    <x v="10"/>
    <x v="8"/>
    <x v="9"/>
    <x v="9"/>
    <n v="0"/>
    <s v="NA"/>
  </r>
  <r>
    <x v="11"/>
    <x v="0"/>
    <x v="10"/>
    <x v="8"/>
    <x v="9"/>
    <x v="9"/>
    <n v="0"/>
    <s v="NA"/>
  </r>
  <r>
    <x v="12"/>
    <x v="0"/>
    <x v="11"/>
    <x v="9"/>
    <x v="10"/>
    <x v="10"/>
    <n v="9800"/>
    <s v="NA"/>
  </r>
  <r>
    <x v="13"/>
    <x v="0"/>
    <x v="1"/>
    <x v="9"/>
    <x v="11"/>
    <x v="11"/>
    <n v="4200"/>
    <s v="NA"/>
  </r>
  <r>
    <x v="14"/>
    <x v="0"/>
    <x v="12"/>
    <x v="10"/>
    <x v="12"/>
    <x v="12"/>
    <n v="108019.04"/>
    <s v="NA"/>
  </r>
  <r>
    <x v="15"/>
    <x v="0"/>
    <x v="11"/>
    <x v="10"/>
    <x v="13"/>
    <x v="13"/>
    <n v="300347.83"/>
    <s v="NA"/>
  </r>
  <r>
    <x v="16"/>
    <x v="0"/>
    <x v="13"/>
    <x v="10"/>
    <x v="14"/>
    <x v="14"/>
    <n v="7454.4"/>
    <s v="NA"/>
  </r>
  <r>
    <x v="17"/>
    <x v="0"/>
    <x v="14"/>
    <x v="11"/>
    <x v="10"/>
    <x v="10"/>
    <n v="6663"/>
    <s v="NA"/>
  </r>
  <r>
    <x v="18"/>
    <x v="0"/>
    <x v="2"/>
    <x v="11"/>
    <x v="10"/>
    <x v="10"/>
    <n v="26719"/>
    <s v="NA"/>
  </r>
  <r>
    <x v="19"/>
    <x v="0"/>
    <x v="1"/>
    <x v="12"/>
    <x v="15"/>
    <x v="15"/>
    <n v="22233.759999999998"/>
    <s v="NA"/>
  </r>
  <r>
    <x v="20"/>
    <x v="0"/>
    <x v="10"/>
    <x v="12"/>
    <x v="16"/>
    <x v="16"/>
    <n v="32584.799999999999"/>
    <s v="NA"/>
  </r>
  <r>
    <x v="21"/>
    <x v="0"/>
    <x v="14"/>
    <x v="13"/>
    <x v="17"/>
    <x v="17"/>
    <n v="2193.2399999999998"/>
    <s v="NA"/>
  </r>
  <r>
    <x v="22"/>
    <x v="0"/>
    <x v="1"/>
    <x v="14"/>
    <x v="18"/>
    <x v="18"/>
    <n v="18565"/>
    <n v="18565"/>
  </r>
  <r>
    <x v="23"/>
    <x v="0"/>
    <x v="15"/>
    <x v="14"/>
    <x v="19"/>
    <x v="19"/>
    <n v="12206.44"/>
    <n v="12206.44"/>
  </r>
  <r>
    <x v="24"/>
    <x v="0"/>
    <x v="3"/>
    <x v="15"/>
    <x v="20"/>
    <x v="20"/>
    <n v="10300"/>
    <n v="10300"/>
  </r>
  <r>
    <x v="25"/>
    <x v="0"/>
    <x v="1"/>
    <x v="16"/>
    <x v="21"/>
    <x v="21"/>
    <n v="36547"/>
    <n v="36547"/>
  </r>
  <r>
    <x v="26"/>
    <x v="0"/>
    <x v="1"/>
    <x v="17"/>
    <x v="22"/>
    <x v="22"/>
    <n v="204938.16"/>
    <n v="204938.16"/>
  </r>
  <r>
    <x v="27"/>
    <x v="0"/>
    <x v="12"/>
    <x v="18"/>
    <x v="23"/>
    <x v="23"/>
    <n v="24657"/>
    <n v="24657"/>
  </r>
  <r>
    <x v="28"/>
    <x v="0"/>
    <x v="16"/>
    <x v="18"/>
    <x v="24"/>
    <x v="24"/>
    <n v="12463"/>
    <n v="12463"/>
  </r>
  <r>
    <x v="29"/>
    <x v="0"/>
    <x v="7"/>
    <x v="18"/>
    <x v="24"/>
    <x v="24"/>
    <n v="20691"/>
    <n v="20691"/>
  </r>
  <r>
    <x v="30"/>
    <x v="0"/>
    <x v="6"/>
    <x v="18"/>
    <x v="18"/>
    <x v="18"/>
    <n v="17970.25"/>
    <n v="17970.25"/>
  </r>
  <r>
    <x v="31"/>
    <x v="0"/>
    <x v="2"/>
    <x v="18"/>
    <x v="19"/>
    <x v="19"/>
    <n v="439724.38"/>
    <n v="439724.38"/>
  </r>
  <r>
    <x v="32"/>
    <x v="0"/>
    <x v="17"/>
    <x v="18"/>
    <x v="25"/>
    <x v="25"/>
    <n v="12350"/>
    <n v="12350"/>
  </r>
  <r>
    <x v="33"/>
    <x v="0"/>
    <x v="18"/>
    <x v="19"/>
    <x v="0"/>
    <x v="0"/>
    <n v="2295"/>
    <n v="2295"/>
  </r>
  <r>
    <x v="34"/>
    <x v="0"/>
    <x v="6"/>
    <x v="20"/>
    <x v="26"/>
    <x v="26"/>
    <n v="6989.49"/>
    <n v="6989.49"/>
  </r>
  <r>
    <x v="35"/>
    <x v="0"/>
    <x v="18"/>
    <x v="20"/>
    <x v="27"/>
    <x v="27"/>
    <n v="224283.77"/>
    <n v="224283.77"/>
  </r>
  <r>
    <x v="36"/>
    <x v="0"/>
    <x v="19"/>
    <x v="20"/>
    <x v="24"/>
    <x v="24"/>
    <n v="21382"/>
    <n v="21382"/>
  </r>
  <r>
    <x v="37"/>
    <x v="0"/>
    <x v="3"/>
    <x v="20"/>
    <x v="24"/>
    <x v="24"/>
    <n v="20887"/>
    <n v="20887"/>
  </r>
  <r>
    <x v="38"/>
    <x v="0"/>
    <x v="9"/>
    <x v="20"/>
    <x v="28"/>
    <x v="28"/>
    <n v="99000"/>
    <n v="99000"/>
  </r>
  <r>
    <x v="39"/>
    <x v="0"/>
    <x v="4"/>
    <x v="21"/>
    <x v="29"/>
    <x v="29"/>
    <n v="152196"/>
    <n v="152196"/>
  </r>
  <r>
    <x v="40"/>
    <x v="0"/>
    <x v="20"/>
    <x v="21"/>
    <x v="24"/>
    <x v="24"/>
    <n v="20544"/>
    <n v="20544"/>
  </r>
  <r>
    <x v="41"/>
    <x v="0"/>
    <x v="9"/>
    <x v="22"/>
    <x v="30"/>
    <x v="30"/>
    <n v="850.3"/>
    <n v="850.3"/>
  </r>
  <r>
    <x v="42"/>
    <x v="0"/>
    <x v="21"/>
    <x v="23"/>
    <x v="31"/>
    <x v="31"/>
    <n v="88800"/>
    <n v="88800"/>
  </r>
  <r>
    <x v="42"/>
    <x v="0"/>
    <x v="21"/>
    <x v="23"/>
    <x v="31"/>
    <x v="31"/>
    <n v="0"/>
    <n v="0"/>
  </r>
  <r>
    <x v="43"/>
    <x v="0"/>
    <x v="16"/>
    <x v="24"/>
    <x v="31"/>
    <x v="31"/>
    <n v="114471"/>
    <n v="114471"/>
  </r>
  <r>
    <x v="43"/>
    <x v="0"/>
    <x v="16"/>
    <x v="24"/>
    <x v="31"/>
    <x v="31"/>
    <n v="0"/>
    <n v="0"/>
  </r>
  <r>
    <x v="43"/>
    <x v="0"/>
    <x v="16"/>
    <x v="24"/>
    <x v="31"/>
    <x v="31"/>
    <n v="0"/>
    <n v="0"/>
  </r>
  <r>
    <x v="43"/>
    <x v="0"/>
    <x v="16"/>
    <x v="24"/>
    <x v="31"/>
    <x v="31"/>
    <n v="0"/>
    <n v="0"/>
  </r>
  <r>
    <x v="43"/>
    <x v="0"/>
    <x v="16"/>
    <x v="24"/>
    <x v="31"/>
    <x v="31"/>
    <n v="0"/>
    <n v="0"/>
  </r>
  <r>
    <x v="44"/>
    <x v="0"/>
    <x v="0"/>
    <x v="24"/>
    <x v="31"/>
    <x v="31"/>
    <n v="245853"/>
    <n v="245853"/>
  </r>
  <r>
    <x v="45"/>
    <x v="0"/>
    <x v="0"/>
    <x v="25"/>
    <x v="32"/>
    <x v="32"/>
    <n v="3000"/>
    <n v="3000"/>
  </r>
  <r>
    <x v="46"/>
    <x v="0"/>
    <x v="22"/>
    <x v="25"/>
    <x v="33"/>
    <x v="33"/>
    <n v="26250"/>
    <n v="26250"/>
  </r>
  <r>
    <x v="47"/>
    <x v="0"/>
    <x v="23"/>
    <x v="26"/>
    <x v="34"/>
    <x v="34"/>
    <n v="265890.13"/>
    <n v="265890.13"/>
  </r>
  <r>
    <x v="48"/>
    <x v="0"/>
    <x v="1"/>
    <x v="27"/>
    <x v="35"/>
    <x v="35"/>
    <n v="85742.05"/>
    <n v="85742.05"/>
  </r>
  <r>
    <x v="49"/>
    <x v="0"/>
    <x v="24"/>
    <x v="28"/>
    <x v="33"/>
    <x v="33"/>
    <n v="372238"/>
    <n v="372238"/>
  </r>
  <r>
    <x v="50"/>
    <x v="0"/>
    <x v="25"/>
    <x v="28"/>
    <x v="33"/>
    <x v="33"/>
    <n v="365734.21"/>
    <n v="365734.21"/>
  </r>
  <r>
    <x v="51"/>
    <x v="0"/>
    <x v="5"/>
    <x v="28"/>
    <x v="33"/>
    <x v="33"/>
    <n v="302796.61"/>
    <n v="302796.61"/>
  </r>
  <r>
    <x v="52"/>
    <x v="0"/>
    <x v="0"/>
    <x v="28"/>
    <x v="33"/>
    <x v="33"/>
    <n v="525355.67000000004"/>
    <n v="525355.67000000004"/>
  </r>
  <r>
    <x v="53"/>
    <x v="0"/>
    <x v="4"/>
    <x v="28"/>
    <x v="33"/>
    <x v="33"/>
    <n v="343441.73"/>
    <n v="343441.73"/>
  </r>
  <r>
    <x v="54"/>
    <x v="0"/>
    <x v="26"/>
    <x v="28"/>
    <x v="0"/>
    <x v="0"/>
    <n v="8570"/>
    <n v="8570"/>
  </r>
  <r>
    <x v="55"/>
    <x v="0"/>
    <x v="14"/>
    <x v="28"/>
    <x v="36"/>
    <x v="36"/>
    <n v="1132894"/>
    <n v="1132894"/>
  </r>
  <r>
    <x v="56"/>
    <x v="0"/>
    <x v="27"/>
    <x v="28"/>
    <x v="0"/>
    <x v="0"/>
    <n v="7225"/>
    <n v="7225"/>
  </r>
  <r>
    <x v="57"/>
    <x v="0"/>
    <x v="2"/>
    <x v="28"/>
    <x v="37"/>
    <x v="37"/>
    <n v="722798"/>
    <n v="722798"/>
  </r>
  <r>
    <x v="58"/>
    <x v="0"/>
    <x v="2"/>
    <x v="29"/>
    <x v="19"/>
    <x v="19"/>
    <n v="51250.47"/>
    <n v="51250.47"/>
  </r>
  <r>
    <x v="59"/>
    <x v="0"/>
    <x v="9"/>
    <x v="30"/>
    <x v="38"/>
    <x v="38"/>
    <n v="62889.4"/>
    <n v="62889.4"/>
  </r>
  <r>
    <x v="60"/>
    <x v="0"/>
    <x v="2"/>
    <x v="31"/>
    <x v="39"/>
    <x v="39"/>
    <n v="91560"/>
    <n v="91560"/>
  </r>
  <r>
    <x v="61"/>
    <x v="0"/>
    <x v="6"/>
    <x v="32"/>
    <x v="40"/>
    <x v="40"/>
    <n v="11010"/>
    <n v="11010"/>
  </r>
  <r>
    <x v="62"/>
    <x v="0"/>
    <x v="10"/>
    <x v="33"/>
    <x v="18"/>
    <x v="18"/>
    <n v="3419.44"/>
    <n v="3419.44"/>
  </r>
  <r>
    <x v="63"/>
    <x v="0"/>
    <x v="2"/>
    <x v="34"/>
    <x v="21"/>
    <x v="21"/>
    <n v="150753"/>
    <n v="150753"/>
  </r>
  <r>
    <x v="64"/>
    <x v="0"/>
    <x v="8"/>
    <x v="35"/>
    <x v="0"/>
    <x v="0"/>
    <n v="1750"/>
    <n v="1750"/>
  </r>
  <r>
    <x v="65"/>
    <x v="0"/>
    <x v="19"/>
    <x v="36"/>
    <x v="41"/>
    <x v="41"/>
    <n v="807196"/>
    <n v="807196"/>
  </r>
  <r>
    <x v="66"/>
    <x v="0"/>
    <x v="28"/>
    <x v="36"/>
    <x v="41"/>
    <x v="41"/>
    <n v="3083"/>
    <n v="3083"/>
  </r>
  <r>
    <x v="67"/>
    <x v="0"/>
    <x v="14"/>
    <x v="37"/>
    <x v="0"/>
    <x v="0"/>
    <n v="11155"/>
    <n v="11155"/>
  </r>
  <r>
    <x v="68"/>
    <x v="0"/>
    <x v="29"/>
    <x v="38"/>
    <x v="0"/>
    <x v="0"/>
    <n v="4775"/>
    <n v="4775"/>
  </r>
  <r>
    <x v="69"/>
    <x v="0"/>
    <x v="30"/>
    <x v="39"/>
    <x v="42"/>
    <x v="42"/>
    <n v="4500"/>
    <n v="4500"/>
  </r>
  <r>
    <x v="70"/>
    <x v="0"/>
    <x v="31"/>
    <x v="39"/>
    <x v="42"/>
    <x v="42"/>
    <n v="8500"/>
    <n v="8500"/>
  </r>
  <r>
    <x v="71"/>
    <x v="0"/>
    <x v="5"/>
    <x v="40"/>
    <x v="0"/>
    <x v="0"/>
    <n v="12515"/>
    <n v="12515"/>
  </r>
  <r>
    <x v="72"/>
    <x v="0"/>
    <x v="1"/>
    <x v="40"/>
    <x v="0"/>
    <x v="0"/>
    <n v="29500"/>
    <n v="29500"/>
  </r>
  <r>
    <x v="73"/>
    <x v="0"/>
    <x v="2"/>
    <x v="40"/>
    <x v="0"/>
    <x v="0"/>
    <n v="59705"/>
    <n v="59705"/>
  </r>
  <r>
    <x v="74"/>
    <x v="0"/>
    <x v="22"/>
    <x v="41"/>
    <x v="0"/>
    <x v="0"/>
    <n v="16025"/>
    <n v="16025"/>
  </r>
  <r>
    <x v="75"/>
    <x v="0"/>
    <x v="3"/>
    <x v="42"/>
    <x v="43"/>
    <x v="43"/>
    <n v="950"/>
    <n v="950"/>
  </r>
  <r>
    <x v="76"/>
    <x v="0"/>
    <x v="32"/>
    <x v="43"/>
    <x v="44"/>
    <x v="44"/>
    <n v="6200"/>
    <n v="6200"/>
  </r>
  <r>
    <x v="77"/>
    <x v="0"/>
    <x v="31"/>
    <x v="44"/>
    <x v="31"/>
    <x v="31"/>
    <n v="91196"/>
    <n v="91196"/>
  </r>
  <r>
    <x v="78"/>
    <x v="0"/>
    <x v="30"/>
    <x v="44"/>
    <x v="31"/>
    <x v="31"/>
    <n v="23375"/>
    <n v="23375"/>
  </r>
  <r>
    <x v="79"/>
    <x v="0"/>
    <x v="9"/>
    <x v="44"/>
    <x v="45"/>
    <x v="45"/>
    <n v="688469"/>
    <n v="688469"/>
  </r>
  <r>
    <x v="80"/>
    <x v="0"/>
    <x v="28"/>
    <x v="45"/>
    <x v="46"/>
    <x v="46"/>
    <n v="94626"/>
    <n v="94626"/>
  </r>
  <r>
    <x v="80"/>
    <x v="0"/>
    <x v="28"/>
    <x v="45"/>
    <x v="46"/>
    <x v="46"/>
    <n v="94626"/>
    <n v="0"/>
  </r>
  <r>
    <x v="81"/>
    <x v="0"/>
    <x v="32"/>
    <x v="45"/>
    <x v="24"/>
    <x v="24"/>
    <n v="27838"/>
    <n v="27838"/>
  </r>
  <r>
    <x v="82"/>
    <x v="0"/>
    <x v="7"/>
    <x v="46"/>
    <x v="46"/>
    <x v="46"/>
    <n v="210209"/>
    <n v="210209"/>
  </r>
  <r>
    <x v="83"/>
    <x v="0"/>
    <x v="19"/>
    <x v="46"/>
    <x v="46"/>
    <x v="46"/>
    <n v="270295"/>
    <n v="270295"/>
  </r>
  <r>
    <x v="84"/>
    <x v="0"/>
    <x v="32"/>
    <x v="46"/>
    <x v="0"/>
    <x v="0"/>
    <n v="25395"/>
    <n v="25395"/>
  </r>
  <r>
    <x v="85"/>
    <x v="0"/>
    <x v="32"/>
    <x v="47"/>
    <x v="43"/>
    <x v="43"/>
    <n v="14900"/>
    <n v="14900"/>
  </r>
  <r>
    <x v="86"/>
    <x v="0"/>
    <x v="16"/>
    <x v="48"/>
    <x v="32"/>
    <x v="32"/>
    <n v="3000"/>
    <n v="3000"/>
  </r>
  <r>
    <x v="87"/>
    <x v="0"/>
    <x v="7"/>
    <x v="48"/>
    <x v="41"/>
    <x v="41"/>
    <n v="164505"/>
    <n v="164505"/>
  </r>
  <r>
    <x v="88"/>
    <x v="0"/>
    <x v="17"/>
    <x v="49"/>
    <x v="0"/>
    <x v="0"/>
    <n v="9190"/>
    <n v="9190"/>
  </r>
  <r>
    <x v="89"/>
    <x v="0"/>
    <x v="12"/>
    <x v="49"/>
    <x v="0"/>
    <x v="0"/>
    <n v="5390"/>
    <n v="5390"/>
  </r>
  <r>
    <x v="90"/>
    <x v="0"/>
    <x v="3"/>
    <x v="50"/>
    <x v="47"/>
    <x v="47"/>
    <n v="203408"/>
    <n v="203408"/>
  </r>
  <r>
    <x v="91"/>
    <x v="0"/>
    <x v="32"/>
    <x v="50"/>
    <x v="47"/>
    <x v="47"/>
    <n v="1194955"/>
    <n v="1194955"/>
  </r>
  <r>
    <x v="92"/>
    <x v="0"/>
    <x v="0"/>
    <x v="50"/>
    <x v="32"/>
    <x v="32"/>
    <n v="3000"/>
    <n v="3000"/>
  </r>
  <r>
    <x v="93"/>
    <x v="0"/>
    <x v="13"/>
    <x v="50"/>
    <x v="46"/>
    <x v="46"/>
    <n v="145929"/>
    <n v="145929"/>
  </r>
  <r>
    <x v="94"/>
    <x v="0"/>
    <x v="20"/>
    <x v="50"/>
    <x v="46"/>
    <x v="46"/>
    <n v="260890"/>
    <n v="260890"/>
  </r>
  <r>
    <x v="95"/>
    <x v="0"/>
    <x v="13"/>
    <x v="50"/>
    <x v="48"/>
    <x v="48"/>
    <n v="5000"/>
    <n v="5000"/>
  </r>
  <r>
    <x v="96"/>
    <x v="0"/>
    <x v="20"/>
    <x v="50"/>
    <x v="48"/>
    <x v="48"/>
    <n v="23239.599999999999"/>
    <n v="23239.599999999999"/>
  </r>
  <r>
    <x v="97"/>
    <x v="0"/>
    <x v="21"/>
    <x v="51"/>
    <x v="32"/>
    <x v="32"/>
    <n v="3000"/>
    <n v="3000"/>
  </r>
  <r>
    <x v="98"/>
    <x v="0"/>
    <x v="23"/>
    <x v="51"/>
    <x v="49"/>
    <x v="49"/>
    <n v="662560"/>
    <n v="662560"/>
  </r>
  <r>
    <x v="99"/>
    <x v="0"/>
    <x v="8"/>
    <x v="52"/>
    <x v="50"/>
    <x v="50"/>
    <n v="750141"/>
    <n v="750141"/>
  </r>
  <r>
    <x v="100"/>
    <x v="0"/>
    <x v="33"/>
    <x v="53"/>
    <x v="21"/>
    <x v="21"/>
    <n v="27227"/>
    <n v="27227"/>
  </r>
  <r>
    <x v="101"/>
    <x v="0"/>
    <x v="32"/>
    <x v="54"/>
    <x v="51"/>
    <x v="51"/>
    <n v="2186400.37"/>
    <n v="2186400.37"/>
  </r>
  <r>
    <x v="102"/>
    <x v="0"/>
    <x v="3"/>
    <x v="54"/>
    <x v="51"/>
    <x v="51"/>
    <n v="433762.6"/>
    <n v="433762.6"/>
  </r>
  <r>
    <x v="103"/>
    <x v="0"/>
    <x v="9"/>
    <x v="55"/>
    <x v="21"/>
    <x v="21"/>
    <n v="14711"/>
    <n v="14711"/>
  </r>
  <r>
    <x v="104"/>
    <x v="0"/>
    <x v="10"/>
    <x v="56"/>
    <x v="52"/>
    <x v="52"/>
    <n v="11400"/>
    <n v="11400"/>
  </r>
  <r>
    <x v="105"/>
    <x v="0"/>
    <x v="33"/>
    <x v="57"/>
    <x v="0"/>
    <x v="0"/>
    <n v="37760"/>
    <n v="37760"/>
  </r>
  <r>
    <x v="106"/>
    <x v="0"/>
    <x v="15"/>
    <x v="58"/>
    <x v="53"/>
    <x v="53"/>
    <n v="2938.45"/>
    <n v="2938.45"/>
  </r>
  <r>
    <x v="107"/>
    <x v="0"/>
    <x v="34"/>
    <x v="59"/>
    <x v="54"/>
    <x v="54"/>
    <n v="5700"/>
    <n v="5700"/>
  </r>
  <r>
    <x v="108"/>
    <x v="0"/>
    <x v="9"/>
    <x v="60"/>
    <x v="55"/>
    <x v="55"/>
    <n v="623224.34"/>
    <n v="623224.34"/>
  </r>
  <r>
    <x v="109"/>
    <x v="0"/>
    <x v="6"/>
    <x v="61"/>
    <x v="56"/>
    <x v="56"/>
    <n v="14037.22"/>
    <n v="14037.22"/>
  </r>
  <r>
    <x v="110"/>
    <x v="0"/>
    <x v="27"/>
    <x v="62"/>
    <x v="57"/>
    <x v="57"/>
    <n v="3400"/>
    <n v="3400"/>
  </r>
  <r>
    <x v="111"/>
    <x v="0"/>
    <x v="35"/>
    <x v="63"/>
    <x v="0"/>
    <x v="0"/>
    <n v="5815"/>
    <n v="5815"/>
  </r>
  <r>
    <x v="112"/>
    <x v="0"/>
    <x v="9"/>
    <x v="64"/>
    <x v="0"/>
    <x v="0"/>
    <n v="28995"/>
    <n v="28995"/>
  </r>
  <r>
    <x v="113"/>
    <x v="0"/>
    <x v="10"/>
    <x v="65"/>
    <x v="58"/>
    <x v="58"/>
    <n v="2165935.79"/>
    <n v="2165935.79"/>
  </r>
  <r>
    <x v="114"/>
    <x v="0"/>
    <x v="36"/>
    <x v="66"/>
    <x v="45"/>
    <x v="45"/>
    <n v="154729"/>
    <n v="154729"/>
  </r>
  <r>
    <x v="115"/>
    <x v="0"/>
    <x v="36"/>
    <x v="67"/>
    <x v="21"/>
    <x v="21"/>
    <n v="32499"/>
    <n v="32499"/>
  </r>
  <r>
    <x v="116"/>
    <x v="0"/>
    <x v="6"/>
    <x v="67"/>
    <x v="59"/>
    <x v="59"/>
    <n v="134255.01"/>
    <n v="134255.01"/>
  </r>
  <r>
    <x v="117"/>
    <x v="0"/>
    <x v="17"/>
    <x v="67"/>
    <x v="60"/>
    <x v="60"/>
    <n v="3208039.79"/>
    <n v="3208039.79"/>
  </r>
  <r>
    <x v="118"/>
    <x v="0"/>
    <x v="12"/>
    <x v="67"/>
    <x v="60"/>
    <x v="60"/>
    <n v="1609972.73"/>
    <n v="1609972.73"/>
  </r>
  <r>
    <x v="119"/>
    <x v="0"/>
    <x v="33"/>
    <x v="68"/>
    <x v="48"/>
    <x v="48"/>
    <n v="3965336.58"/>
    <n v="3965336.58"/>
  </r>
  <r>
    <x v="120"/>
    <x v="0"/>
    <x v="37"/>
    <x v="68"/>
    <x v="61"/>
    <x v="61"/>
    <n v="1041174.21"/>
    <n v="1041174.21"/>
  </r>
  <r>
    <x v="121"/>
    <x v="0"/>
    <x v="9"/>
    <x v="69"/>
    <x v="62"/>
    <x v="62"/>
    <n v="13291831"/>
    <n v="13291831"/>
  </r>
  <r>
    <x v="122"/>
    <x v="0"/>
    <x v="1"/>
    <x v="70"/>
    <x v="63"/>
    <x v="63"/>
    <n v="12494750.35"/>
    <n v="12494750.35"/>
  </r>
  <r>
    <x v="123"/>
    <x v="0"/>
    <x v="5"/>
    <x v="70"/>
    <x v="63"/>
    <x v="63"/>
    <n v="2815809"/>
    <n v="2815809"/>
  </r>
  <r>
    <x v="124"/>
    <x v="0"/>
    <x v="27"/>
    <x v="70"/>
    <x v="47"/>
    <x v="47"/>
    <n v="162431"/>
    <n v="162431"/>
  </r>
  <r>
    <x v="125"/>
    <x v="0"/>
    <x v="26"/>
    <x v="70"/>
    <x v="47"/>
    <x v="47"/>
    <n v="155130"/>
    <n v="155130"/>
  </r>
  <r>
    <x v="126"/>
    <x v="0"/>
    <x v="29"/>
    <x v="71"/>
    <x v="61"/>
    <x v="61"/>
    <n v="1707601.99"/>
    <n v="1707601.99"/>
  </r>
  <r>
    <x v="127"/>
    <x v="0"/>
    <x v="38"/>
    <x v="72"/>
    <x v="64"/>
    <x v="64"/>
    <n v="12836"/>
    <n v="12836"/>
  </r>
  <r>
    <x v="128"/>
    <x v="0"/>
    <x v="39"/>
    <x v="72"/>
    <x v="64"/>
    <x v="64"/>
    <n v="3647"/>
    <n v="3647"/>
  </r>
  <r>
    <x v="129"/>
    <x v="0"/>
    <x v="40"/>
    <x v="72"/>
    <x v="64"/>
    <x v="64"/>
    <n v="6618"/>
    <n v="6618"/>
  </r>
  <r>
    <x v="130"/>
    <x v="0"/>
    <x v="27"/>
    <x v="72"/>
    <x v="64"/>
    <x v="64"/>
    <n v="6453"/>
    <n v="6453"/>
  </r>
  <r>
    <x v="131"/>
    <x v="0"/>
    <x v="12"/>
    <x v="72"/>
    <x v="65"/>
    <x v="65"/>
    <n v="90550"/>
    <n v="90550"/>
  </r>
  <r>
    <x v="132"/>
    <x v="0"/>
    <x v="17"/>
    <x v="73"/>
    <x v="65"/>
    <x v="65"/>
    <n v="283423"/>
    <n v="283423"/>
  </r>
  <r>
    <x v="133"/>
    <x v="0"/>
    <x v="26"/>
    <x v="73"/>
    <x v="66"/>
    <x v="66"/>
    <n v="2570573.06"/>
    <n v="2570573.06"/>
  </r>
  <r>
    <x v="134"/>
    <x v="0"/>
    <x v="27"/>
    <x v="73"/>
    <x v="66"/>
    <x v="66"/>
    <n v="1255454.25"/>
    <n v="1255454.25"/>
  </r>
  <r>
    <x v="135"/>
    <x v="0"/>
    <x v="6"/>
    <x v="73"/>
    <x v="67"/>
    <x v="67"/>
    <n v="375734.38"/>
    <n v="375734.38"/>
  </r>
  <r>
    <x v="136"/>
    <x v="0"/>
    <x v="33"/>
    <x v="74"/>
    <x v="68"/>
    <x v="68"/>
    <n v="384375"/>
    <n v="384375"/>
  </r>
  <r>
    <x v="137"/>
    <x v="0"/>
    <x v="34"/>
    <x v="74"/>
    <x v="38"/>
    <x v="38"/>
    <n v="17480.7"/>
    <n v="17480.7"/>
  </r>
  <r>
    <x v="138"/>
    <x v="0"/>
    <x v="5"/>
    <x v="75"/>
    <x v="69"/>
    <x v="69"/>
    <n v="150134"/>
    <n v="150134"/>
  </r>
  <r>
    <x v="139"/>
    <x v="0"/>
    <x v="37"/>
    <x v="76"/>
    <x v="46"/>
    <x v="46"/>
    <n v="61110"/>
    <n v="61110"/>
  </r>
  <r>
    <x v="140"/>
    <x v="0"/>
    <x v="29"/>
    <x v="77"/>
    <x v="46"/>
    <x v="46"/>
    <n v="175705"/>
    <n v="175705"/>
  </r>
  <r>
    <x v="141"/>
    <x v="0"/>
    <x v="23"/>
    <x v="78"/>
    <x v="70"/>
    <x v="70"/>
    <n v="56462.8"/>
    <n v="56462.8"/>
  </r>
  <r>
    <x v="142"/>
    <x v="0"/>
    <x v="1"/>
    <x v="79"/>
    <x v="69"/>
    <x v="69"/>
    <n v="690850"/>
    <n v="690850"/>
  </r>
  <r>
    <x v="143"/>
    <x v="0"/>
    <x v="41"/>
    <x v="80"/>
    <x v="0"/>
    <x v="0"/>
    <n v="14475"/>
    <n v="14475"/>
  </r>
  <r>
    <x v="144"/>
    <x v="0"/>
    <x v="42"/>
    <x v="81"/>
    <x v="0"/>
    <x v="0"/>
    <n v="4935"/>
    <n v="4935"/>
  </r>
  <r>
    <x v="145"/>
    <x v="0"/>
    <x v="4"/>
    <x v="82"/>
    <x v="11"/>
    <x v="11"/>
    <n v="5328"/>
    <n v="5328"/>
  </r>
  <r>
    <x v="146"/>
    <x v="0"/>
    <x v="43"/>
    <x v="83"/>
    <x v="64"/>
    <x v="64"/>
    <n v="3401"/>
    <n v="3401"/>
  </r>
  <r>
    <x v="147"/>
    <x v="0"/>
    <x v="2"/>
    <x v="84"/>
    <x v="68"/>
    <x v="68"/>
    <n v="1779010"/>
    <n v="1779010"/>
  </r>
  <r>
    <x v="148"/>
    <x v="0"/>
    <x v="20"/>
    <x v="85"/>
    <x v="71"/>
    <x v="71"/>
    <n v="821082.74"/>
    <n v="821082.74"/>
  </r>
  <r>
    <x v="149"/>
    <x v="0"/>
    <x v="44"/>
    <x v="86"/>
    <x v="0"/>
    <x v="0"/>
    <n v="4385"/>
    <n v="4385"/>
  </r>
  <r>
    <x v="150"/>
    <x v="0"/>
    <x v="15"/>
    <x v="87"/>
    <x v="62"/>
    <x v="62"/>
    <n v="1211533"/>
    <n v="1211533"/>
  </r>
  <r>
    <x v="151"/>
    <x v="0"/>
    <x v="23"/>
    <x v="88"/>
    <x v="72"/>
    <x v="72"/>
    <n v="10413434.720000001"/>
    <n v="10413434.720000001"/>
  </r>
  <r>
    <x v="152"/>
    <x v="0"/>
    <x v="23"/>
    <x v="89"/>
    <x v="73"/>
    <x v="73"/>
    <n v="836932"/>
    <n v="836932"/>
  </r>
  <r>
    <x v="153"/>
    <x v="0"/>
    <x v="2"/>
    <x v="90"/>
    <x v="33"/>
    <x v="33"/>
    <n v="21916023"/>
    <n v="21916023"/>
  </r>
  <r>
    <x v="154"/>
    <x v="0"/>
    <x v="9"/>
    <x v="91"/>
    <x v="24"/>
    <x v="24"/>
    <n v="243991.3"/>
    <n v="243991.3"/>
  </r>
  <r>
    <x v="155"/>
    <x v="0"/>
    <x v="22"/>
    <x v="92"/>
    <x v="74"/>
    <x v="74"/>
    <n v="740998"/>
    <n v="740998"/>
  </r>
  <r>
    <x v="156"/>
    <x v="0"/>
    <x v="2"/>
    <x v="92"/>
    <x v="75"/>
    <x v="75"/>
    <n v="47910"/>
    <n v="47910"/>
  </r>
  <r>
    <x v="157"/>
    <x v="0"/>
    <x v="6"/>
    <x v="93"/>
    <x v="21"/>
    <x v="21"/>
    <n v="9245"/>
    <n v="9245"/>
  </r>
  <r>
    <x v="158"/>
    <x v="0"/>
    <x v="16"/>
    <x v="94"/>
    <x v="10"/>
    <x v="10"/>
    <n v="5994"/>
    <n v="5994"/>
  </r>
  <r>
    <x v="159"/>
    <x v="0"/>
    <x v="5"/>
    <x v="94"/>
    <x v="10"/>
    <x v="10"/>
    <n v="11487"/>
    <n v="11487"/>
  </r>
  <r>
    <x v="160"/>
    <x v="0"/>
    <x v="1"/>
    <x v="94"/>
    <x v="10"/>
    <x v="10"/>
    <n v="33239.57"/>
    <n v="33239.57"/>
  </r>
  <r>
    <x v="161"/>
    <x v="0"/>
    <x v="6"/>
    <x v="94"/>
    <x v="10"/>
    <x v="10"/>
    <n v="17920"/>
    <n v="17920"/>
  </r>
  <r>
    <x v="162"/>
    <x v="0"/>
    <x v="0"/>
    <x v="94"/>
    <x v="10"/>
    <x v="10"/>
    <n v="12450"/>
    <n v="12450"/>
  </r>
  <r>
    <x v="163"/>
    <x v="0"/>
    <x v="18"/>
    <x v="95"/>
    <x v="10"/>
    <x v="10"/>
    <n v="2551"/>
    <n v="2551"/>
  </r>
  <r>
    <x v="164"/>
    <x v="0"/>
    <x v="45"/>
    <x v="95"/>
    <x v="10"/>
    <x v="10"/>
    <n v="2551"/>
    <n v="2551"/>
  </r>
  <r>
    <x v="165"/>
    <x v="0"/>
    <x v="4"/>
    <x v="95"/>
    <x v="10"/>
    <x v="10"/>
    <n v="6850"/>
    <n v="6850"/>
  </r>
  <r>
    <x v="166"/>
    <x v="0"/>
    <x v="25"/>
    <x v="96"/>
    <x v="64"/>
    <x v="64"/>
    <n v="14676"/>
    <n v="14676"/>
  </r>
  <r>
    <x v="167"/>
    <x v="0"/>
    <x v="34"/>
    <x v="96"/>
    <x v="0"/>
    <x v="0"/>
    <n v="23820"/>
    <n v="23820"/>
  </r>
  <r>
    <x v="168"/>
    <x v="0"/>
    <x v="6"/>
    <x v="97"/>
    <x v="0"/>
    <x v="0"/>
    <n v="64790"/>
    <n v="64790"/>
  </r>
  <r>
    <x v="169"/>
    <x v="0"/>
    <x v="6"/>
    <x v="98"/>
    <x v="24"/>
    <x v="24"/>
    <n v="91499"/>
    <n v="91499"/>
  </r>
  <r>
    <x v="170"/>
    <x v="0"/>
    <x v="15"/>
    <x v="99"/>
    <x v="76"/>
    <x v="76"/>
    <n v="113090"/>
    <n v="113090"/>
  </r>
  <r>
    <x v="171"/>
    <x v="0"/>
    <x v="41"/>
    <x v="100"/>
    <x v="10"/>
    <x v="10"/>
    <n v="13569"/>
    <n v="13569"/>
  </r>
  <r>
    <x v="172"/>
    <x v="0"/>
    <x v="28"/>
    <x v="100"/>
    <x v="10"/>
    <x v="10"/>
    <n v="20776"/>
    <n v="20776"/>
  </r>
  <r>
    <x v="173"/>
    <x v="0"/>
    <x v="11"/>
    <x v="100"/>
    <x v="10"/>
    <x v="10"/>
    <n v="6720"/>
    <n v="6720"/>
  </r>
  <r>
    <x v="174"/>
    <x v="0"/>
    <x v="9"/>
    <x v="100"/>
    <x v="10"/>
    <x v="10"/>
    <n v="21011"/>
    <n v="21011"/>
  </r>
  <r>
    <x v="175"/>
    <x v="0"/>
    <x v="29"/>
    <x v="100"/>
    <x v="10"/>
    <x v="10"/>
    <n v="16510"/>
    <n v="16510"/>
  </r>
  <r>
    <x v="176"/>
    <x v="0"/>
    <x v="20"/>
    <x v="100"/>
    <x v="10"/>
    <x v="10"/>
    <n v="2240"/>
    <n v="2240"/>
  </r>
  <r>
    <x v="177"/>
    <x v="0"/>
    <x v="46"/>
    <x v="100"/>
    <x v="10"/>
    <x v="10"/>
    <n v="10083"/>
    <n v="10083"/>
  </r>
  <r>
    <x v="178"/>
    <x v="0"/>
    <x v="8"/>
    <x v="100"/>
    <x v="10"/>
    <x v="10"/>
    <n v="49550"/>
    <n v="49550"/>
  </r>
  <r>
    <x v="179"/>
    <x v="0"/>
    <x v="39"/>
    <x v="100"/>
    <x v="10"/>
    <x v="10"/>
    <n v="17995"/>
    <n v="17995"/>
  </r>
  <r>
    <x v="180"/>
    <x v="0"/>
    <x v="32"/>
    <x v="100"/>
    <x v="10"/>
    <x v="10"/>
    <n v="16624"/>
    <n v="16624"/>
  </r>
  <r>
    <x v="181"/>
    <x v="0"/>
    <x v="37"/>
    <x v="101"/>
    <x v="10"/>
    <x v="10"/>
    <n v="11802"/>
    <n v="11802"/>
  </r>
  <r>
    <x v="182"/>
    <x v="0"/>
    <x v="42"/>
    <x v="101"/>
    <x v="10"/>
    <x v="10"/>
    <n v="11280"/>
    <n v="11280"/>
  </r>
  <r>
    <x v="183"/>
    <x v="0"/>
    <x v="26"/>
    <x v="101"/>
    <x v="10"/>
    <x v="10"/>
    <n v="15405"/>
    <n v="15405"/>
  </r>
  <r>
    <x v="184"/>
    <x v="0"/>
    <x v="47"/>
    <x v="101"/>
    <x v="10"/>
    <x v="10"/>
    <n v="11312"/>
    <n v="11312"/>
  </r>
  <r>
    <x v="185"/>
    <x v="0"/>
    <x v="17"/>
    <x v="101"/>
    <x v="10"/>
    <x v="10"/>
    <n v="12981"/>
    <n v="12981"/>
  </r>
  <r>
    <x v="186"/>
    <x v="0"/>
    <x v="3"/>
    <x v="101"/>
    <x v="10"/>
    <x v="10"/>
    <n v="5542"/>
    <n v="5542"/>
  </r>
  <r>
    <x v="187"/>
    <x v="0"/>
    <x v="33"/>
    <x v="101"/>
    <x v="10"/>
    <x v="10"/>
    <n v="18100"/>
    <n v="18100"/>
  </r>
  <r>
    <x v="188"/>
    <x v="0"/>
    <x v="48"/>
    <x v="101"/>
    <x v="10"/>
    <x v="10"/>
    <n v="9077"/>
    <n v="9077"/>
  </r>
  <r>
    <x v="189"/>
    <x v="0"/>
    <x v="36"/>
    <x v="102"/>
    <x v="51"/>
    <x v="51"/>
    <n v="12671288.58"/>
    <n v="12671288.58"/>
  </r>
  <r>
    <x v="190"/>
    <x v="0"/>
    <x v="25"/>
    <x v="103"/>
    <x v="62"/>
    <x v="62"/>
    <n v="1361922.53"/>
    <n v="1361922.53"/>
  </r>
  <r>
    <x v="191"/>
    <x v="0"/>
    <x v="34"/>
    <x v="103"/>
    <x v="62"/>
    <x v="62"/>
    <n v="3482147"/>
    <n v="3482147"/>
  </r>
  <r>
    <x v="192"/>
    <x v="0"/>
    <x v="6"/>
    <x v="103"/>
    <x v="62"/>
    <x v="62"/>
    <n v="13672573"/>
    <n v="13672573"/>
  </r>
  <r>
    <x v="193"/>
    <x v="0"/>
    <x v="8"/>
    <x v="104"/>
    <x v="46"/>
    <x v="46"/>
    <n v="64750"/>
    <n v="64750"/>
  </r>
  <r>
    <x v="194"/>
    <x v="0"/>
    <x v="36"/>
    <x v="105"/>
    <x v="0"/>
    <x v="0"/>
    <n v="68365"/>
    <n v="68365"/>
  </r>
  <r>
    <x v="195"/>
    <x v="0"/>
    <x v="49"/>
    <x v="106"/>
    <x v="31"/>
    <x v="31"/>
    <n v="66699"/>
    <n v="66699"/>
  </r>
  <r>
    <x v="196"/>
    <x v="0"/>
    <x v="35"/>
    <x v="106"/>
    <x v="31"/>
    <x v="31"/>
    <n v="39430"/>
    <n v="39430"/>
  </r>
  <r>
    <x v="197"/>
    <x v="0"/>
    <x v="36"/>
    <x v="107"/>
    <x v="77"/>
    <x v="77"/>
    <n v="1050003.5"/>
    <n v="1050003.5"/>
  </r>
  <r>
    <x v="198"/>
    <x v="0"/>
    <x v="41"/>
    <x v="107"/>
    <x v="77"/>
    <x v="77"/>
    <n v="280510"/>
    <n v="280510"/>
  </r>
  <r>
    <x v="199"/>
    <x v="0"/>
    <x v="50"/>
    <x v="108"/>
    <x v="71"/>
    <x v="71"/>
    <n v="23000"/>
    <n v="23000"/>
  </r>
  <r>
    <x v="200"/>
    <x v="0"/>
    <x v="34"/>
    <x v="109"/>
    <x v="73"/>
    <x v="73"/>
    <n v="239954"/>
    <n v="239954"/>
  </r>
  <r>
    <x v="201"/>
    <x v="0"/>
    <x v="25"/>
    <x v="109"/>
    <x v="73"/>
    <x v="73"/>
    <n v="179233"/>
    <n v="179233"/>
  </r>
  <r>
    <x v="202"/>
    <x v="0"/>
    <x v="6"/>
    <x v="109"/>
    <x v="73"/>
    <x v="73"/>
    <n v="1075984"/>
    <n v="1075984"/>
  </r>
  <r>
    <x v="203"/>
    <x v="0"/>
    <x v="26"/>
    <x v="110"/>
    <x v="44"/>
    <x v="44"/>
    <n v="41940"/>
    <n v="41940"/>
  </r>
  <r>
    <x v="204"/>
    <x v="0"/>
    <x v="14"/>
    <x v="110"/>
    <x v="78"/>
    <x v="78"/>
    <n v="16552"/>
    <n v="16552"/>
  </r>
  <r>
    <x v="205"/>
    <x v="0"/>
    <x v="10"/>
    <x v="111"/>
    <x v="0"/>
    <x v="0"/>
    <n v="228695"/>
    <n v="228695"/>
  </r>
  <r>
    <x v="206"/>
    <x v="0"/>
    <x v="51"/>
    <x v="112"/>
    <x v="79"/>
    <x v="79"/>
    <n v="153719.57999999999"/>
    <n v="153719.57999999999"/>
  </r>
  <r>
    <x v="207"/>
    <x v="0"/>
    <x v="10"/>
    <x v="113"/>
    <x v="47"/>
    <x v="47"/>
    <n v="1170820.7"/>
    <n v="1170820.7"/>
  </r>
  <r>
    <x v="208"/>
    <x v="0"/>
    <x v="10"/>
    <x v="114"/>
    <x v="24"/>
    <x v="24"/>
    <n v="192395.42"/>
    <n v="192395.42"/>
  </r>
  <r>
    <x v="209"/>
    <x v="0"/>
    <x v="10"/>
    <x v="115"/>
    <x v="51"/>
    <x v="51"/>
    <n v="43602194.350000001"/>
    <n v="43602194.350000001"/>
  </r>
  <r>
    <x v="210"/>
    <x v="0"/>
    <x v="26"/>
    <x v="116"/>
    <x v="80"/>
    <x v="80"/>
    <n v="38460"/>
    <n v="38460"/>
  </r>
  <r>
    <x v="211"/>
    <x v="0"/>
    <x v="27"/>
    <x v="116"/>
    <x v="80"/>
    <x v="80"/>
    <n v="5648"/>
    <n v="5648"/>
  </r>
  <r>
    <x v="212"/>
    <x v="0"/>
    <x v="52"/>
    <x v="116"/>
    <x v="80"/>
    <x v="80"/>
    <n v="51255"/>
    <n v="51255"/>
  </r>
  <r>
    <x v="213"/>
    <x v="0"/>
    <x v="47"/>
    <x v="116"/>
    <x v="80"/>
    <x v="80"/>
    <n v="29180"/>
    <n v="29180"/>
  </r>
  <r>
    <x v="214"/>
    <x v="0"/>
    <x v="1"/>
    <x v="116"/>
    <x v="80"/>
    <x v="80"/>
    <n v="82309"/>
    <n v="82309"/>
  </r>
  <r>
    <x v="215"/>
    <x v="0"/>
    <x v="5"/>
    <x v="116"/>
    <x v="80"/>
    <x v="80"/>
    <n v="48698"/>
    <n v="48698"/>
  </r>
  <r>
    <x v="216"/>
    <x v="0"/>
    <x v="42"/>
    <x v="116"/>
    <x v="80"/>
    <x v="80"/>
    <n v="5198"/>
    <n v="5198"/>
  </r>
  <r>
    <x v="217"/>
    <x v="0"/>
    <x v="40"/>
    <x v="116"/>
    <x v="80"/>
    <x v="80"/>
    <n v="22985"/>
    <n v="22985"/>
  </r>
  <r>
    <x v="218"/>
    <x v="0"/>
    <x v="18"/>
    <x v="116"/>
    <x v="80"/>
    <x v="80"/>
    <n v="13882"/>
    <n v="13882"/>
  </r>
  <r>
    <x v="219"/>
    <x v="0"/>
    <x v="45"/>
    <x v="116"/>
    <x v="80"/>
    <x v="80"/>
    <n v="13882"/>
    <n v="13882"/>
  </r>
  <r>
    <x v="220"/>
    <x v="0"/>
    <x v="53"/>
    <x v="116"/>
    <x v="80"/>
    <x v="80"/>
    <n v="21931"/>
    <n v="21931"/>
  </r>
  <r>
    <x v="221"/>
    <x v="0"/>
    <x v="39"/>
    <x v="116"/>
    <x v="80"/>
    <x v="80"/>
    <n v="20830"/>
    <n v="20830"/>
  </r>
  <r>
    <x v="222"/>
    <x v="0"/>
    <x v="54"/>
    <x v="116"/>
    <x v="80"/>
    <x v="80"/>
    <n v="23367"/>
    <n v="23367"/>
  </r>
  <r>
    <x v="223"/>
    <x v="0"/>
    <x v="32"/>
    <x v="116"/>
    <x v="80"/>
    <x v="80"/>
    <n v="101790"/>
    <n v="101790"/>
  </r>
  <r>
    <x v="224"/>
    <x v="0"/>
    <x v="55"/>
    <x v="116"/>
    <x v="80"/>
    <x v="80"/>
    <n v="36010"/>
    <n v="36010"/>
  </r>
  <r>
    <x v="225"/>
    <x v="0"/>
    <x v="4"/>
    <x v="116"/>
    <x v="80"/>
    <x v="80"/>
    <n v="46064"/>
    <n v="46064"/>
  </r>
  <r>
    <x v="226"/>
    <x v="0"/>
    <x v="35"/>
    <x v="116"/>
    <x v="80"/>
    <x v="80"/>
    <n v="36465"/>
    <n v="36465"/>
  </r>
  <r>
    <x v="227"/>
    <x v="0"/>
    <x v="36"/>
    <x v="116"/>
    <x v="80"/>
    <x v="80"/>
    <n v="68077"/>
    <n v="68077"/>
  </r>
  <r>
    <x v="228"/>
    <x v="0"/>
    <x v="29"/>
    <x v="116"/>
    <x v="80"/>
    <x v="80"/>
    <n v="30338"/>
    <n v="30338"/>
  </r>
  <r>
    <x v="229"/>
    <x v="0"/>
    <x v="34"/>
    <x v="116"/>
    <x v="80"/>
    <x v="80"/>
    <n v="28752"/>
    <n v="28752"/>
  </r>
  <r>
    <x v="230"/>
    <x v="0"/>
    <x v="6"/>
    <x v="116"/>
    <x v="80"/>
    <x v="80"/>
    <n v="57319"/>
    <n v="57319"/>
  </r>
  <r>
    <x v="231"/>
    <x v="0"/>
    <x v="9"/>
    <x v="116"/>
    <x v="80"/>
    <x v="80"/>
    <n v="82754"/>
    <n v="82754"/>
  </r>
  <r>
    <x v="232"/>
    <x v="0"/>
    <x v="14"/>
    <x v="116"/>
    <x v="80"/>
    <x v="80"/>
    <n v="58975"/>
    <n v="58975"/>
  </r>
  <r>
    <x v="233"/>
    <x v="0"/>
    <x v="28"/>
    <x v="116"/>
    <x v="80"/>
    <x v="80"/>
    <n v="54801"/>
    <n v="54801"/>
  </r>
  <r>
    <x v="234"/>
    <x v="0"/>
    <x v="16"/>
    <x v="116"/>
    <x v="80"/>
    <x v="80"/>
    <n v="32623"/>
    <n v="32623"/>
  </r>
  <r>
    <x v="235"/>
    <x v="0"/>
    <x v="0"/>
    <x v="116"/>
    <x v="80"/>
    <x v="80"/>
    <n v="47144"/>
    <n v="47144"/>
  </r>
  <r>
    <x v="236"/>
    <x v="0"/>
    <x v="2"/>
    <x v="116"/>
    <x v="80"/>
    <x v="80"/>
    <n v="6572"/>
    <n v="6572"/>
  </r>
  <r>
    <x v="237"/>
    <x v="0"/>
    <x v="41"/>
    <x v="116"/>
    <x v="80"/>
    <x v="80"/>
    <n v="6546"/>
    <n v="6546"/>
  </r>
  <r>
    <x v="238"/>
    <x v="0"/>
    <x v="17"/>
    <x v="116"/>
    <x v="80"/>
    <x v="80"/>
    <n v="37465"/>
    <n v="37465"/>
  </r>
  <r>
    <x v="239"/>
    <x v="0"/>
    <x v="56"/>
    <x v="116"/>
    <x v="80"/>
    <x v="80"/>
    <n v="33595"/>
    <n v="33595"/>
  </r>
  <r>
    <x v="240"/>
    <x v="0"/>
    <x v="3"/>
    <x v="116"/>
    <x v="80"/>
    <x v="80"/>
    <n v="37447"/>
    <n v="37447"/>
  </r>
  <r>
    <x v="241"/>
    <x v="0"/>
    <x v="48"/>
    <x v="116"/>
    <x v="80"/>
    <x v="80"/>
    <n v="24901"/>
    <n v="24901"/>
  </r>
  <r>
    <x v="242"/>
    <x v="0"/>
    <x v="33"/>
    <x v="116"/>
    <x v="80"/>
    <x v="80"/>
    <n v="30060"/>
    <n v="30060"/>
  </r>
  <r>
    <x v="243"/>
    <x v="0"/>
    <x v="31"/>
    <x v="117"/>
    <x v="80"/>
    <x v="80"/>
    <n v="29617"/>
    <n v="29617"/>
  </r>
  <r>
    <x v="244"/>
    <x v="0"/>
    <x v="57"/>
    <x v="118"/>
    <x v="33"/>
    <x v="33"/>
    <n v="249513.25"/>
    <n v="249513.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2816A6-1FFE-48D3-BDD0-48CF50C6F770}" name="PivotTable1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U8:AA254" firstHeaderRow="0" firstDataRow="1" firstDataCol="5"/>
  <pivotFields count="10">
    <pivotField axis="axisRow" outline="0" showAll="0" defaultSubtotal="0">
      <items count="245"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name="DistributionAccount.X" axis="axisRow" outline="0" showAll="0" defaultSubtotal="0">
      <items count="25">
        <item x="0"/>
        <item m="1" x="4"/>
        <item m="1" x="16"/>
        <item m="1" x="6"/>
        <item m="1" x="18"/>
        <item m="1" x="8"/>
        <item m="1" x="19"/>
        <item m="1" x="9"/>
        <item m="1" x="20"/>
        <item m="1" x="12"/>
        <item m="1" x="24"/>
        <item m="1" x="13"/>
        <item m="1" x="1"/>
        <item m="1" x="14"/>
        <item m="1" x="3"/>
        <item m="1" x="15"/>
        <item m="1" x="5"/>
        <item m="1" x="17"/>
        <item m="1" x="7"/>
        <item m="1" x="21"/>
        <item m="1" x="10"/>
        <item m="1" x="22"/>
        <item m="1" x="11"/>
        <item m="1" x="23"/>
        <item m="1" x="2"/>
      </items>
    </pivotField>
    <pivotField name="DistributionAccount." axis="axisRow" outline="0" showAll="0" defaultSubtotal="0">
      <items count="61">
        <item x="11"/>
        <item x="16"/>
        <item x="35"/>
        <item x="13"/>
        <item x="54"/>
        <item x="56"/>
        <item x="39"/>
        <item x="53"/>
        <item x="38"/>
        <item x="45"/>
        <item x="18"/>
        <item x="40"/>
        <item x="42"/>
        <item x="12"/>
        <item x="25"/>
        <item x="27"/>
        <item x="24"/>
        <item x="55"/>
        <item x="47"/>
        <item x="30"/>
        <item x="17"/>
        <item x="48"/>
        <item x="49"/>
        <item x="46"/>
        <item x="31"/>
        <item x="34"/>
        <item x="7"/>
        <item x="29"/>
        <item x="20"/>
        <item x="41"/>
        <item x="26"/>
        <item x="19"/>
        <item x="3"/>
        <item x="57"/>
        <item x="9"/>
        <item x="6"/>
        <item x="36"/>
        <item x="32"/>
        <item x="2"/>
        <item x="10"/>
        <item x="1"/>
        <item x="5"/>
        <item x="14"/>
        <item x="0"/>
        <item x="4"/>
        <item x="52"/>
        <item x="15"/>
        <item x="21"/>
        <item x="50"/>
        <item x="33"/>
        <item x="44"/>
        <item x="37"/>
        <item x="43"/>
        <item x="23"/>
        <item x="8"/>
        <item x="28"/>
        <item x="51"/>
        <item x="22"/>
        <item m="1" x="58"/>
        <item m="1" x="59"/>
        <item m="1" x="60"/>
      </items>
    </pivotField>
    <pivotField name="Purchase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axis="axisRow" outline="0" showAll="0" defaultSubtotal="0">
      <items count="81">
        <item x="29"/>
        <item x="77"/>
        <item x="59"/>
        <item x="16"/>
        <item x="79"/>
        <item x="14"/>
        <item x="9"/>
        <item x="11"/>
        <item x="18"/>
        <item x="58"/>
        <item x="52"/>
        <item x="43"/>
        <item x="23"/>
        <item x="25"/>
        <item x="56"/>
        <item x="69"/>
        <item x="17"/>
        <item x="33"/>
        <item x="0"/>
        <item x="72"/>
        <item x="49"/>
        <item x="74"/>
        <item x="53"/>
        <item x="64"/>
        <item x="6"/>
        <item x="19"/>
        <item x="21"/>
        <item x="51"/>
        <item x="47"/>
        <item x="80"/>
        <item x="26"/>
        <item x="78"/>
        <item x="39"/>
        <item x="71"/>
        <item x="3"/>
        <item x="37"/>
        <item x="48"/>
        <item x="15"/>
        <item x="22"/>
        <item x="38"/>
        <item x="65"/>
        <item x="68"/>
        <item x="57"/>
        <item x="27"/>
        <item x="2"/>
        <item x="24"/>
        <item x="1"/>
        <item x="10"/>
        <item x="28"/>
        <item x="44"/>
        <item x="73"/>
        <item x="75"/>
        <item x="31"/>
        <item x="61"/>
        <item x="76"/>
        <item x="13"/>
        <item x="46"/>
        <item x="32"/>
        <item x="34"/>
        <item x="45"/>
        <item x="67"/>
        <item x="66"/>
        <item x="70"/>
        <item x="62"/>
        <item x="12"/>
        <item x="63"/>
        <item x="60"/>
        <item x="20"/>
        <item x="30"/>
        <item x="55"/>
        <item x="54"/>
        <item x="50"/>
        <item x="42"/>
        <item x="41"/>
        <item x="8"/>
        <item x="36"/>
        <item x="40"/>
        <item x="35"/>
        <item x="7"/>
        <item x="5"/>
        <item x="4"/>
      </items>
    </pivotField>
    <pivotField axis="axisRow" showAll="0">
      <items count="82">
        <item x="24"/>
        <item x="53"/>
        <item x="42"/>
        <item x="51"/>
        <item x="4"/>
        <item x="80"/>
        <item x="32"/>
        <item x="56"/>
        <item x="19"/>
        <item x="34"/>
        <item x="14"/>
        <item x="60"/>
        <item x="25"/>
        <item x="31"/>
        <item x="1"/>
        <item x="18"/>
        <item x="40"/>
        <item x="37"/>
        <item x="57"/>
        <item x="52"/>
        <item x="27"/>
        <item x="68"/>
        <item x="74"/>
        <item x="58"/>
        <item x="46"/>
        <item x="5"/>
        <item x="7"/>
        <item x="33"/>
        <item x="71"/>
        <item x="43"/>
        <item x="72"/>
        <item x="6"/>
        <item x="63"/>
        <item x="0"/>
        <item x="55"/>
        <item x="28"/>
        <item x="77"/>
        <item x="66"/>
        <item x="21"/>
        <item x="10"/>
        <item x="78"/>
        <item x="20"/>
        <item x="62"/>
        <item x="67"/>
        <item x="35"/>
        <item x="49"/>
        <item x="75"/>
        <item x="65"/>
        <item x="36"/>
        <item x="9"/>
        <item x="12"/>
        <item x="29"/>
        <item x="47"/>
        <item x="30"/>
        <item x="50"/>
        <item x="16"/>
        <item x="3"/>
        <item x="64"/>
        <item x="22"/>
        <item x="54"/>
        <item x="48"/>
        <item x="8"/>
        <item x="45"/>
        <item x="15"/>
        <item x="76"/>
        <item x="17"/>
        <item x="38"/>
        <item x="44"/>
        <item x="69"/>
        <item x="59"/>
        <item x="11"/>
        <item x="41"/>
        <item x="2"/>
        <item x="61"/>
        <item x="26"/>
        <item x="73"/>
        <item x="13"/>
        <item x="23"/>
        <item x="79"/>
        <item x="70"/>
        <item x="39"/>
        <item t="default"/>
      </items>
    </pivotField>
    <pivotField dataField="1" numFmtId="43" showAll="0"/>
    <pivotField dataField="1"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5">
    <field x="0"/>
    <field x="1"/>
    <field x="2"/>
    <field x="4"/>
    <field x="5"/>
  </rowFields>
  <rowItems count="246">
    <i>
      <x/>
      <x/>
      <x v="33"/>
      <x v="17"/>
      <x v="27"/>
    </i>
    <i>
      <x v="1"/>
      <x/>
      <x v="24"/>
      <x v="29"/>
      <x v="5"/>
    </i>
    <i>
      <x v="2"/>
      <x/>
      <x v="49"/>
      <x v="29"/>
      <x v="5"/>
    </i>
    <i>
      <x v="3"/>
      <x/>
      <x v="21"/>
      <x v="29"/>
      <x v="5"/>
    </i>
    <i>
      <x v="4"/>
      <x/>
      <x v="32"/>
      <x v="29"/>
      <x v="5"/>
    </i>
    <i>
      <x v="5"/>
      <x/>
      <x v="5"/>
      <x v="29"/>
      <x v="5"/>
    </i>
    <i>
      <x v="6"/>
      <x/>
      <x v="20"/>
      <x v="29"/>
      <x v="5"/>
    </i>
    <i>
      <x v="7"/>
      <x/>
      <x v="29"/>
      <x v="29"/>
      <x v="5"/>
    </i>
    <i>
      <x v="8"/>
      <x/>
      <x v="38"/>
      <x v="29"/>
      <x v="5"/>
    </i>
    <i>
      <x v="9"/>
      <x/>
      <x v="43"/>
      <x v="29"/>
      <x v="5"/>
    </i>
    <i>
      <x v="10"/>
      <x/>
      <x v="1"/>
      <x v="29"/>
      <x v="5"/>
    </i>
    <i>
      <x v="11"/>
      <x/>
      <x v="55"/>
      <x v="29"/>
      <x v="5"/>
    </i>
    <i>
      <x v="12"/>
      <x/>
      <x v="42"/>
      <x v="29"/>
      <x v="5"/>
    </i>
    <i>
      <x v="13"/>
      <x/>
      <x v="34"/>
      <x v="29"/>
      <x v="5"/>
    </i>
    <i>
      <x v="14"/>
      <x/>
      <x v="35"/>
      <x v="29"/>
      <x v="5"/>
    </i>
    <i>
      <x v="15"/>
      <x/>
      <x v="25"/>
      <x v="29"/>
      <x v="5"/>
    </i>
    <i>
      <x v="16"/>
      <x/>
      <x v="27"/>
      <x v="29"/>
      <x v="5"/>
    </i>
    <i>
      <x v="17"/>
      <x/>
      <x v="36"/>
      <x v="29"/>
      <x v="5"/>
    </i>
    <i>
      <x v="18"/>
      <x/>
      <x v="2"/>
      <x v="29"/>
      <x v="5"/>
    </i>
    <i>
      <x v="19"/>
      <x/>
      <x v="44"/>
      <x v="29"/>
      <x v="5"/>
    </i>
    <i>
      <x v="20"/>
      <x/>
      <x v="17"/>
      <x v="29"/>
      <x v="5"/>
    </i>
    <i>
      <x v="21"/>
      <x/>
      <x v="37"/>
      <x v="29"/>
      <x v="5"/>
    </i>
    <i>
      <x v="22"/>
      <x/>
      <x v="4"/>
      <x v="29"/>
      <x v="5"/>
    </i>
    <i>
      <x v="23"/>
      <x/>
      <x v="6"/>
      <x v="29"/>
      <x v="5"/>
    </i>
    <i>
      <x v="24"/>
      <x/>
      <x v="7"/>
      <x v="29"/>
      <x v="5"/>
    </i>
    <i>
      <x v="25"/>
      <x/>
      <x v="9"/>
      <x v="29"/>
      <x v="5"/>
    </i>
    <i>
      <x v="26"/>
      <x/>
      <x v="10"/>
      <x v="29"/>
      <x v="5"/>
    </i>
    <i>
      <x v="27"/>
      <x/>
      <x v="11"/>
      <x v="29"/>
      <x v="5"/>
    </i>
    <i>
      <x v="28"/>
      <x/>
      <x v="12"/>
      <x v="29"/>
      <x v="5"/>
    </i>
    <i>
      <x v="29"/>
      <x/>
      <x v="41"/>
      <x v="29"/>
      <x v="5"/>
    </i>
    <i>
      <x v="30"/>
      <x/>
      <x v="40"/>
      <x v="29"/>
      <x v="5"/>
    </i>
    <i>
      <x v="31"/>
      <x/>
      <x v="18"/>
      <x v="29"/>
      <x v="5"/>
    </i>
    <i>
      <x v="32"/>
      <x/>
      <x v="45"/>
      <x v="29"/>
      <x v="5"/>
    </i>
    <i>
      <x v="33"/>
      <x/>
      <x v="15"/>
      <x v="29"/>
      <x v="5"/>
    </i>
    <i>
      <x v="34"/>
      <x/>
      <x v="30"/>
      <x v="29"/>
      <x v="5"/>
    </i>
    <i>
      <x v="35"/>
      <x/>
      <x v="39"/>
      <x v="27"/>
      <x v="3"/>
    </i>
    <i>
      <x v="36"/>
      <x/>
      <x v="39"/>
      <x v="45"/>
      <x/>
    </i>
    <i>
      <x v="37"/>
      <x/>
      <x v="39"/>
      <x v="28"/>
      <x v="52"/>
    </i>
    <i>
      <x v="38"/>
      <x/>
      <x v="56"/>
      <x v="4"/>
      <x v="78"/>
    </i>
    <i>
      <x v="39"/>
      <x/>
      <x v="39"/>
      <x v="18"/>
      <x v="33"/>
    </i>
    <i>
      <x v="40"/>
      <x/>
      <x v="42"/>
      <x v="31"/>
      <x v="40"/>
    </i>
    <i>
      <x v="41"/>
      <x/>
      <x v="30"/>
      <x v="49"/>
      <x v="67"/>
    </i>
    <i>
      <x v="42"/>
      <x/>
      <x v="35"/>
      <x v="50"/>
      <x v="75"/>
    </i>
    <i>
      <x v="43"/>
      <x/>
      <x v="14"/>
      <x v="50"/>
      <x v="75"/>
    </i>
    <i>
      <x v="44"/>
      <x/>
      <x v="25"/>
      <x v="50"/>
      <x v="75"/>
    </i>
    <i>
      <x v="45"/>
      <x/>
      <x v="48"/>
      <x v="33"/>
      <x v="28"/>
    </i>
    <i>
      <x v="46"/>
      <x/>
      <x v="29"/>
      <x v="1"/>
      <x v="36"/>
    </i>
    <i>
      <x v="47"/>
      <x/>
      <x v="36"/>
      <x v="1"/>
      <x v="36"/>
    </i>
    <i>
      <x v="48"/>
      <x/>
      <x v="2"/>
      <x v="52"/>
      <x v="13"/>
    </i>
    <i>
      <x v="49"/>
      <x/>
      <x v="22"/>
      <x v="52"/>
      <x v="13"/>
    </i>
    <i>
      <x v="50"/>
      <x/>
      <x v="36"/>
      <x v="18"/>
      <x v="33"/>
    </i>
    <i>
      <x v="51"/>
      <x/>
      <x v="54"/>
      <x v="56"/>
      <x v="24"/>
    </i>
    <i>
      <x v="52"/>
      <x/>
      <x v="35"/>
      <x v="63"/>
      <x v="42"/>
    </i>
    <i>
      <x v="53"/>
      <x/>
      <x v="25"/>
      <x v="63"/>
      <x v="42"/>
    </i>
    <i>
      <x v="54"/>
      <x/>
      <x v="14"/>
      <x v="63"/>
      <x v="42"/>
    </i>
    <i>
      <x v="55"/>
      <x/>
      <x v="36"/>
      <x v="27"/>
      <x v="3"/>
    </i>
    <i>
      <x v="56"/>
      <x/>
      <x v="21"/>
      <x v="47"/>
      <x v="39"/>
    </i>
    <i>
      <x v="57"/>
      <x/>
      <x v="49"/>
      <x v="47"/>
      <x v="39"/>
    </i>
    <i>
      <x v="58"/>
      <x/>
      <x v="32"/>
      <x v="47"/>
      <x v="39"/>
    </i>
    <i>
      <x v="59"/>
      <x/>
      <x v="20"/>
      <x v="47"/>
      <x v="39"/>
    </i>
    <i>
      <x v="60"/>
      <x/>
      <x v="18"/>
      <x v="47"/>
      <x v="39"/>
    </i>
    <i>
      <x v="61"/>
      <x/>
      <x v="30"/>
      <x v="47"/>
      <x v="39"/>
    </i>
    <i>
      <x v="62"/>
      <x/>
      <x v="12"/>
      <x v="47"/>
      <x v="39"/>
    </i>
    <i>
      <x v="63"/>
      <x/>
      <x v="51"/>
      <x v="47"/>
      <x v="39"/>
    </i>
    <i>
      <x v="64"/>
      <x/>
      <x v="37"/>
      <x v="47"/>
      <x v="39"/>
    </i>
    <i>
      <x v="65"/>
      <x/>
      <x v="6"/>
      <x v="47"/>
      <x v="39"/>
    </i>
    <i>
      <x v="66"/>
      <x/>
      <x v="54"/>
      <x v="47"/>
      <x v="39"/>
    </i>
    <i>
      <x v="67"/>
      <x/>
      <x v="23"/>
      <x v="47"/>
      <x v="39"/>
    </i>
    <i>
      <x v="68"/>
      <x/>
      <x v="28"/>
      <x v="47"/>
      <x v="39"/>
    </i>
    <i>
      <x v="69"/>
      <x/>
      <x v="27"/>
      <x v="47"/>
      <x v="39"/>
    </i>
    <i>
      <x v="70"/>
      <x/>
      <x v="34"/>
      <x v="47"/>
      <x v="39"/>
    </i>
    <i>
      <x v="71"/>
      <x/>
      <x/>
      <x v="47"/>
      <x v="39"/>
    </i>
    <i>
      <x v="72"/>
      <x/>
      <x v="55"/>
      <x v="47"/>
      <x v="39"/>
    </i>
    <i>
      <x v="73"/>
      <x/>
      <x v="29"/>
      <x v="47"/>
      <x v="39"/>
    </i>
    <i>
      <x v="74"/>
      <x/>
      <x v="46"/>
      <x v="54"/>
      <x v="64"/>
    </i>
    <i>
      <x v="75"/>
      <x/>
      <x v="35"/>
      <x v="45"/>
      <x/>
    </i>
    <i>
      <x v="76"/>
      <x/>
      <x v="35"/>
      <x v="18"/>
      <x v="33"/>
    </i>
    <i>
      <x v="77"/>
      <x/>
      <x v="25"/>
      <x v="18"/>
      <x v="33"/>
    </i>
    <i>
      <x v="78"/>
      <x/>
      <x v="14"/>
      <x v="23"/>
      <x v="57"/>
    </i>
    <i>
      <x v="79"/>
      <x/>
      <x v="44"/>
      <x v="47"/>
      <x v="39"/>
    </i>
    <i>
      <x v="80"/>
      <x/>
      <x v="9"/>
      <x v="47"/>
      <x v="39"/>
    </i>
    <i>
      <x v="81"/>
      <x/>
      <x v="10"/>
      <x v="47"/>
      <x v="39"/>
    </i>
    <i>
      <x v="82"/>
      <x/>
      <x v="43"/>
      <x v="47"/>
      <x v="39"/>
    </i>
    <i>
      <x v="83"/>
      <x/>
      <x v="35"/>
      <x v="47"/>
      <x v="39"/>
    </i>
    <i>
      <x v="84"/>
      <x/>
      <x v="40"/>
      <x v="47"/>
      <x v="39"/>
    </i>
    <i>
      <x v="85"/>
      <x/>
      <x v="41"/>
      <x v="47"/>
      <x v="39"/>
    </i>
    <i>
      <x v="86"/>
      <x/>
      <x v="1"/>
      <x v="47"/>
      <x v="39"/>
    </i>
    <i>
      <x v="87"/>
      <x/>
      <x v="35"/>
      <x v="26"/>
      <x v="38"/>
    </i>
    <i>
      <x v="88"/>
      <x/>
      <x v="38"/>
      <x v="51"/>
      <x v="46"/>
    </i>
    <i>
      <x v="89"/>
      <x/>
      <x v="57"/>
      <x v="21"/>
      <x v="22"/>
    </i>
    <i>
      <x v="90"/>
      <x/>
      <x v="34"/>
      <x v="45"/>
      <x/>
    </i>
    <i>
      <x v="91"/>
      <x/>
      <x v="38"/>
      <x v="17"/>
      <x v="27"/>
    </i>
    <i>
      <x v="92"/>
      <x/>
      <x v="53"/>
      <x v="50"/>
      <x v="75"/>
    </i>
    <i>
      <x v="93"/>
      <x/>
      <x v="53"/>
      <x v="19"/>
      <x v="30"/>
    </i>
    <i>
      <x v="94"/>
      <x/>
      <x v="46"/>
      <x v="63"/>
      <x v="42"/>
    </i>
    <i>
      <x v="95"/>
      <x/>
      <x v="50"/>
      <x v="18"/>
      <x v="33"/>
    </i>
    <i>
      <x v="96"/>
      <x/>
      <x v="28"/>
      <x v="33"/>
      <x v="28"/>
    </i>
    <i>
      <x v="97"/>
      <x/>
      <x v="38"/>
      <x v="41"/>
      <x v="21"/>
    </i>
    <i>
      <x v="98"/>
      <x/>
      <x v="52"/>
      <x v="23"/>
      <x v="57"/>
    </i>
    <i>
      <x v="99"/>
      <x/>
      <x v="44"/>
      <x v="7"/>
      <x v="70"/>
    </i>
    <i>
      <x v="100"/>
      <x/>
      <x v="12"/>
      <x v="18"/>
      <x v="33"/>
    </i>
    <i>
      <x v="101"/>
      <x/>
      <x v="29"/>
      <x v="18"/>
      <x v="33"/>
    </i>
    <i>
      <x v="102"/>
      <x/>
      <x v="40"/>
      <x v="15"/>
      <x v="68"/>
    </i>
    <i>
      <x v="103"/>
      <x/>
      <x v="53"/>
      <x v="62"/>
      <x v="79"/>
    </i>
    <i>
      <x v="104"/>
      <x/>
      <x v="27"/>
      <x v="56"/>
      <x v="24"/>
    </i>
    <i>
      <x v="105"/>
      <x/>
      <x v="51"/>
      <x v="56"/>
      <x v="24"/>
    </i>
    <i>
      <x v="106"/>
      <x/>
      <x v="41"/>
      <x v="15"/>
      <x v="68"/>
    </i>
    <i>
      <x v="107"/>
      <x/>
      <x v="25"/>
      <x v="39"/>
      <x v="66"/>
    </i>
    <i>
      <x v="108"/>
      <x/>
      <x v="49"/>
      <x v="41"/>
      <x v="21"/>
    </i>
    <i>
      <x v="109"/>
      <x/>
      <x v="35"/>
      <x v="60"/>
      <x v="43"/>
    </i>
    <i>
      <x v="110"/>
      <x/>
      <x v="15"/>
      <x v="61"/>
      <x v="37"/>
    </i>
    <i>
      <x v="111"/>
      <x/>
      <x v="30"/>
      <x v="61"/>
      <x v="37"/>
    </i>
    <i>
      <x v="112"/>
      <x/>
      <x v="20"/>
      <x v="40"/>
      <x v="47"/>
    </i>
    <i>
      <x v="113"/>
      <x/>
      <x v="13"/>
      <x v="40"/>
      <x v="47"/>
    </i>
    <i>
      <x v="114"/>
      <x/>
      <x v="15"/>
      <x v="23"/>
      <x v="57"/>
    </i>
    <i>
      <x v="115"/>
      <x/>
      <x v="11"/>
      <x v="23"/>
      <x v="57"/>
    </i>
    <i>
      <x v="116"/>
      <x/>
      <x v="6"/>
      <x v="23"/>
      <x v="57"/>
    </i>
    <i>
      <x v="117"/>
      <x/>
      <x v="8"/>
      <x v="23"/>
      <x v="57"/>
    </i>
    <i>
      <x v="118"/>
      <x/>
      <x v="27"/>
      <x v="53"/>
      <x v="73"/>
    </i>
    <i>
      <x v="119"/>
      <x/>
      <x v="30"/>
      <x v="28"/>
      <x v="52"/>
    </i>
    <i>
      <x v="120"/>
      <x/>
      <x v="15"/>
      <x v="28"/>
      <x v="52"/>
    </i>
    <i>
      <x v="121"/>
      <x/>
      <x v="41"/>
      <x v="65"/>
      <x v="32"/>
    </i>
    <i>
      <x v="122"/>
      <x/>
      <x v="40"/>
      <x v="65"/>
      <x v="32"/>
    </i>
    <i>
      <x v="123"/>
      <x/>
      <x v="34"/>
      <x v="63"/>
      <x v="42"/>
    </i>
    <i>
      <x v="124"/>
      <x/>
      <x v="51"/>
      <x v="53"/>
      <x v="73"/>
    </i>
    <i>
      <x v="125"/>
      <x/>
      <x v="49"/>
      <x v="36"/>
      <x v="60"/>
    </i>
    <i>
      <x v="126"/>
      <x/>
      <x v="13"/>
      <x v="66"/>
      <x v="11"/>
    </i>
    <i>
      <x v="127"/>
      <x/>
      <x v="20"/>
      <x v="66"/>
      <x v="11"/>
    </i>
    <i>
      <x v="128"/>
      <x/>
      <x v="35"/>
      <x v="2"/>
      <x v="69"/>
    </i>
    <i>
      <x v="129"/>
      <x/>
      <x v="36"/>
      <x v="26"/>
      <x v="38"/>
    </i>
    <i>
      <x v="130"/>
      <x/>
      <x v="36"/>
      <x v="59"/>
      <x v="62"/>
    </i>
    <i>
      <x v="131"/>
      <x/>
      <x v="39"/>
      <x v="9"/>
      <x v="23"/>
    </i>
    <i>
      <x v="132"/>
      <x/>
      <x v="34"/>
      <x v="18"/>
      <x v="33"/>
    </i>
    <i>
      <x v="133"/>
      <x/>
      <x v="2"/>
      <x v="18"/>
      <x v="33"/>
    </i>
    <i>
      <x v="134"/>
      <x/>
      <x v="15"/>
      <x v="42"/>
      <x v="18"/>
    </i>
    <i>
      <x v="135"/>
      <x/>
      <x v="35"/>
      <x v="14"/>
      <x v="7"/>
    </i>
    <i>
      <x v="136"/>
      <x/>
      <x v="34"/>
      <x v="69"/>
      <x v="34"/>
    </i>
    <i>
      <x v="137"/>
      <x/>
      <x v="25"/>
      <x v="70"/>
      <x v="59"/>
    </i>
    <i>
      <x v="138"/>
      <x/>
      <x v="46"/>
      <x v="22"/>
      <x v="1"/>
    </i>
    <i>
      <x v="139"/>
      <x/>
      <x v="49"/>
      <x v="18"/>
      <x v="33"/>
    </i>
    <i>
      <x v="140"/>
      <x/>
      <x v="39"/>
      <x v="10"/>
      <x v="19"/>
    </i>
    <i>
      <x v="141"/>
      <x/>
      <x v="34"/>
      <x v="26"/>
      <x v="38"/>
    </i>
    <i>
      <x v="142"/>
      <x/>
      <x v="32"/>
      <x v="27"/>
      <x v="3"/>
    </i>
    <i>
      <x v="143"/>
      <x/>
      <x v="37"/>
      <x v="27"/>
      <x v="3"/>
    </i>
    <i>
      <x v="144"/>
      <x/>
      <x v="49"/>
      <x v="26"/>
      <x v="38"/>
    </i>
    <i>
      <x v="145"/>
      <x/>
      <x v="54"/>
      <x v="71"/>
      <x v="54"/>
    </i>
    <i>
      <x v="146"/>
      <x/>
      <x v="53"/>
      <x v="20"/>
      <x v="45"/>
    </i>
    <i>
      <x v="147"/>
      <x/>
      <x v="47"/>
      <x v="57"/>
      <x v="6"/>
    </i>
    <i>
      <x v="148"/>
      <x/>
      <x v="28"/>
      <x v="36"/>
      <x v="60"/>
    </i>
    <i>
      <x v="149"/>
      <x/>
      <x v="3"/>
      <x v="36"/>
      <x v="60"/>
    </i>
    <i>
      <x v="150"/>
      <x/>
      <x v="28"/>
      <x v="56"/>
      <x v="24"/>
    </i>
    <i>
      <x v="151"/>
      <x/>
      <x v="3"/>
      <x v="56"/>
      <x v="24"/>
    </i>
    <i>
      <x v="152"/>
      <x/>
      <x v="43"/>
      <x v="57"/>
      <x v="6"/>
    </i>
    <i>
      <x v="153"/>
      <x/>
      <x v="37"/>
      <x v="28"/>
      <x v="52"/>
    </i>
    <i>
      <x v="154"/>
      <x/>
      <x v="32"/>
      <x v="28"/>
      <x v="52"/>
    </i>
    <i>
      <x v="155"/>
      <x/>
      <x v="13"/>
      <x v="18"/>
      <x v="33"/>
    </i>
    <i>
      <x v="156"/>
      <x/>
      <x v="20"/>
      <x v="18"/>
      <x v="33"/>
    </i>
    <i>
      <x v="157"/>
      <x/>
      <x v="26"/>
      <x v="73"/>
      <x v="71"/>
    </i>
    <i>
      <x v="158"/>
      <x/>
      <x v="1"/>
      <x v="57"/>
      <x v="6"/>
    </i>
    <i>
      <x v="159"/>
      <x/>
      <x v="37"/>
      <x v="11"/>
      <x v="29"/>
    </i>
    <i>
      <x v="160"/>
      <x/>
      <x v="37"/>
      <x v="18"/>
      <x v="33"/>
    </i>
    <i>
      <x v="161"/>
      <x/>
      <x v="31"/>
      <x v="56"/>
      <x v="24"/>
    </i>
    <i>
      <x v="162"/>
      <x/>
      <x v="26"/>
      <x v="56"/>
      <x v="24"/>
    </i>
    <i>
      <x v="163"/>
      <x/>
      <x v="37"/>
      <x v="45"/>
      <x/>
    </i>
    <i>
      <x v="164"/>
      <x/>
      <x v="55"/>
      <x v="56"/>
      <x v="24"/>
    </i>
    <i>
      <x v="165"/>
      <x/>
      <x v="34"/>
      <x v="59"/>
      <x v="62"/>
    </i>
    <i>
      <x v="166"/>
      <x/>
      <x v="19"/>
      <x v="52"/>
      <x v="13"/>
    </i>
    <i>
      <x v="167"/>
      <x/>
      <x v="24"/>
      <x v="52"/>
      <x v="13"/>
    </i>
    <i>
      <x v="168"/>
      <x/>
      <x v="37"/>
      <x v="49"/>
      <x v="67"/>
    </i>
    <i>
      <x v="169"/>
      <x/>
      <x v="32"/>
      <x v="11"/>
      <x v="29"/>
    </i>
    <i>
      <x v="170"/>
      <x/>
      <x v="57"/>
      <x v="18"/>
      <x v="33"/>
    </i>
    <i>
      <x v="171"/>
      <x/>
      <x v="38"/>
      <x v="18"/>
      <x v="33"/>
    </i>
    <i>
      <x v="172"/>
      <x/>
      <x v="40"/>
      <x v="18"/>
      <x v="33"/>
    </i>
    <i>
      <x v="173"/>
      <x/>
      <x v="41"/>
      <x v="18"/>
      <x v="33"/>
    </i>
    <i>
      <x v="174"/>
      <x/>
      <x v="24"/>
      <x v="72"/>
      <x v="2"/>
    </i>
    <i>
      <x v="175"/>
      <x/>
      <x v="19"/>
      <x v="72"/>
      <x v="2"/>
    </i>
    <i>
      <x v="176"/>
      <x/>
      <x v="27"/>
      <x v="18"/>
      <x v="33"/>
    </i>
    <i>
      <x v="177"/>
      <x/>
      <x v="42"/>
      <x v="18"/>
      <x v="33"/>
    </i>
    <i>
      <x v="178"/>
      <x/>
      <x v="55"/>
      <x v="73"/>
      <x v="71"/>
    </i>
    <i>
      <x v="179"/>
      <x/>
      <x v="31"/>
      <x v="73"/>
      <x v="71"/>
    </i>
    <i>
      <x v="180"/>
      <x/>
      <x v="54"/>
      <x v="18"/>
      <x v="33"/>
    </i>
    <i>
      <x v="181"/>
      <x/>
      <x v="38"/>
      <x v="26"/>
      <x v="38"/>
    </i>
    <i>
      <x v="182"/>
      <x/>
      <x v="39"/>
      <x v="8"/>
      <x v="15"/>
    </i>
    <i>
      <x v="183"/>
      <x/>
      <x v="35"/>
      <x v="76"/>
      <x v="16"/>
    </i>
    <i>
      <x v="184"/>
      <x/>
      <x v="38"/>
      <x v="32"/>
      <x v="80"/>
    </i>
    <i>
      <x v="185"/>
      <x/>
      <x v="34"/>
      <x v="39"/>
      <x v="66"/>
    </i>
    <i>
      <x v="186"/>
      <x/>
      <x v="38"/>
      <x v="25"/>
      <x v="8"/>
    </i>
    <i>
      <x v="187"/>
      <x/>
      <x v="38"/>
      <x v="35"/>
      <x v="17"/>
    </i>
    <i>
      <x v="188"/>
      <x/>
      <x v="15"/>
      <x v="18"/>
      <x v="33"/>
    </i>
    <i>
      <x v="189"/>
      <x/>
      <x v="42"/>
      <x v="75"/>
      <x v="48"/>
    </i>
    <i>
      <x v="190"/>
      <x/>
      <x v="30"/>
      <x v="18"/>
      <x v="33"/>
    </i>
    <i>
      <x v="191"/>
      <x/>
      <x v="44"/>
      <x v="17"/>
      <x v="27"/>
    </i>
    <i>
      <x v="192"/>
      <x/>
      <x v="43"/>
      <x v="17"/>
      <x v="27"/>
    </i>
    <i>
      <x v="193"/>
      <x/>
      <x v="41"/>
      <x v="17"/>
      <x v="27"/>
    </i>
    <i>
      <x v="194"/>
      <x/>
      <x v="14"/>
      <x v="17"/>
      <x v="27"/>
    </i>
    <i>
      <x v="195"/>
      <x/>
      <x v="16"/>
      <x v="17"/>
      <x v="27"/>
    </i>
    <i>
      <x v="196"/>
      <x/>
      <x v="40"/>
      <x v="77"/>
      <x v="44"/>
    </i>
    <i>
      <x v="197"/>
      <x/>
      <x v="53"/>
      <x v="58"/>
      <x v="9"/>
    </i>
    <i>
      <x v="198"/>
      <x/>
      <x v="57"/>
      <x v="17"/>
      <x v="27"/>
    </i>
    <i>
      <x v="199"/>
      <x/>
      <x v="43"/>
      <x v="57"/>
      <x v="6"/>
    </i>
    <i>
      <x v="200"/>
      <x/>
      <x v="43"/>
      <x v="52"/>
      <x v="13"/>
    </i>
    <i>
      <x v="201"/>
      <x/>
      <x v="1"/>
      <x v="52"/>
      <x v="13"/>
    </i>
    <i>
      <x v="202"/>
      <x/>
      <x v="47"/>
      <x v="52"/>
      <x v="13"/>
    </i>
    <i>
      <x v="203"/>
      <x/>
      <x v="34"/>
      <x v="68"/>
      <x v="53"/>
    </i>
    <i>
      <x v="204"/>
      <x/>
      <x v="28"/>
      <x v="45"/>
      <x/>
    </i>
    <i>
      <x v="205"/>
      <x/>
      <x v="44"/>
      <x/>
      <x v="51"/>
    </i>
    <i>
      <x v="206"/>
      <x/>
      <x v="34"/>
      <x v="48"/>
      <x v="35"/>
    </i>
    <i>
      <x v="207"/>
      <x/>
      <x v="32"/>
      <x v="45"/>
      <x/>
    </i>
    <i>
      <x v="208"/>
      <x/>
      <x v="31"/>
      <x v="45"/>
      <x/>
    </i>
    <i>
      <x v="209"/>
      <x/>
      <x v="10"/>
      <x v="43"/>
      <x v="20"/>
    </i>
    <i>
      <x v="210"/>
      <x/>
      <x v="35"/>
      <x v="30"/>
      <x v="74"/>
    </i>
    <i>
      <x v="211"/>
      <x/>
      <x v="10"/>
      <x v="18"/>
      <x v="33"/>
    </i>
    <i>
      <x v="212"/>
      <x/>
      <x v="20"/>
      <x v="13"/>
      <x v="12"/>
    </i>
    <i>
      <x v="213"/>
      <x/>
      <x v="38"/>
      <x v="25"/>
      <x v="8"/>
    </i>
    <i>
      <x v="214"/>
      <x/>
      <x v="35"/>
      <x v="8"/>
      <x v="15"/>
    </i>
    <i>
      <x v="215"/>
      <x/>
      <x v="26"/>
      <x v="45"/>
      <x/>
    </i>
    <i>
      <x v="216"/>
      <x/>
      <x v="1"/>
      <x v="45"/>
      <x/>
    </i>
    <i>
      <x v="217"/>
      <x/>
      <x v="13"/>
      <x v="12"/>
      <x v="77"/>
    </i>
    <i>
      <x v="218"/>
      <x/>
      <x v="40"/>
      <x v="38"/>
      <x v="58"/>
    </i>
    <i>
      <x v="219"/>
      <x/>
      <x v="40"/>
      <x v="26"/>
      <x v="38"/>
    </i>
    <i>
      <x v="220"/>
      <x/>
      <x v="32"/>
      <x v="67"/>
      <x v="41"/>
    </i>
    <i>
      <x v="221"/>
      <x/>
      <x v="46"/>
      <x v="25"/>
      <x v="8"/>
    </i>
    <i>
      <x v="222"/>
      <x/>
      <x v="40"/>
      <x v="8"/>
      <x v="15"/>
    </i>
    <i>
      <x v="223"/>
      <x/>
      <x v="42"/>
      <x v="16"/>
      <x v="65"/>
    </i>
    <i>
      <x v="224"/>
      <x/>
      <x v="39"/>
      <x v="3"/>
      <x v="55"/>
    </i>
    <i>
      <x v="225"/>
      <x/>
      <x v="40"/>
      <x v="37"/>
      <x v="63"/>
    </i>
    <i>
      <x v="226"/>
      <x/>
      <x v="38"/>
      <x v="47"/>
      <x v="39"/>
    </i>
    <i>
      <x v="227"/>
      <x/>
      <x v="42"/>
      <x v="47"/>
      <x v="39"/>
    </i>
    <i>
      <x v="228"/>
      <x/>
      <x v="3"/>
      <x v="5"/>
      <x v="10"/>
    </i>
    <i>
      <x v="229"/>
      <x/>
      <x/>
      <x v="55"/>
      <x v="76"/>
    </i>
    <i>
      <x v="230"/>
      <x/>
      <x v="13"/>
      <x v="64"/>
      <x v="50"/>
    </i>
    <i>
      <x v="231"/>
      <x/>
      <x v="40"/>
      <x v="7"/>
      <x v="70"/>
    </i>
    <i>
      <x v="232"/>
      <x/>
      <x/>
      <x v="47"/>
      <x v="39"/>
    </i>
    <i>
      <x v="233"/>
      <x/>
      <x v="39"/>
      <x v="6"/>
      <x v="49"/>
    </i>
    <i>
      <x v="234"/>
      <x/>
      <x v="34"/>
      <x v="74"/>
      <x v="61"/>
    </i>
    <i>
      <x v="235"/>
      <x/>
      <x v="54"/>
      <x v="78"/>
      <x v="26"/>
    </i>
    <i>
      <x v="236"/>
      <x/>
      <x v="26"/>
      <x v="24"/>
      <x v="31"/>
    </i>
    <i>
      <x v="237"/>
      <x/>
      <x v="35"/>
      <x v="79"/>
      <x v="25"/>
    </i>
    <i>
      <x v="238"/>
      <x/>
      <x v="41"/>
      <x v="79"/>
      <x v="25"/>
    </i>
    <i>
      <x v="239"/>
      <x/>
      <x v="40"/>
      <x v="79"/>
      <x v="25"/>
    </i>
    <i>
      <x v="240"/>
      <x/>
      <x v="44"/>
      <x v="80"/>
      <x v="4"/>
    </i>
    <i>
      <x v="241"/>
      <x/>
      <x v="32"/>
      <x v="34"/>
      <x v="56"/>
    </i>
    <i>
      <x v="242"/>
      <x/>
      <x v="38"/>
      <x v="44"/>
      <x v="72"/>
    </i>
    <i>
      <x v="243"/>
      <x/>
      <x v="40"/>
      <x v="46"/>
      <x v="14"/>
    </i>
    <i>
      <x v="244"/>
      <x/>
      <x v="43"/>
      <x v="18"/>
      <x v="3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O Total 07.01.25" fld="7" baseField="0" baseItem="0"/>
    <dataField name="Sum of PO Total at 10.17.25" fld="6" baseField="0" baseItem="0"/>
  </dataFields>
  <formats count="2">
    <format dxfId="1">
      <pivotArea field="0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  <format dxfId="0">
      <pivotArea field="0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9FC4-EBC8-46F8-823B-372A89EC0B03}">
  <dimension ref="A3:C9"/>
  <sheetViews>
    <sheetView workbookViewId="0">
      <selection activeCell="E19" sqref="E19"/>
    </sheetView>
  </sheetViews>
  <sheetFormatPr defaultRowHeight="14.4" x14ac:dyDescent="0.3"/>
  <cols>
    <col min="1" max="1" width="71.109375" bestFit="1" customWidth="1"/>
    <col min="2" max="2" width="15.33203125" customWidth="1"/>
    <col min="3" max="3" width="36.33203125" bestFit="1" customWidth="1"/>
  </cols>
  <sheetData>
    <row r="3" spans="1:3" x14ac:dyDescent="0.3">
      <c r="B3" s="4" t="s">
        <v>374</v>
      </c>
    </row>
    <row r="4" spans="1:3" x14ac:dyDescent="0.3">
      <c r="A4" t="s">
        <v>376</v>
      </c>
      <c r="B4" s="46">
        <f>'PO New and CO Review'!Q3</f>
        <v>966109.88000000012</v>
      </c>
      <c r="C4" s="51" t="s">
        <v>378</v>
      </c>
    </row>
    <row r="5" spans="1:3" x14ac:dyDescent="0.3">
      <c r="B5" s="46"/>
    </row>
    <row r="6" spans="1:3" x14ac:dyDescent="0.3">
      <c r="A6" s="47" t="s">
        <v>375</v>
      </c>
    </row>
    <row r="7" spans="1:3" x14ac:dyDescent="0.3">
      <c r="A7" t="s">
        <v>1621</v>
      </c>
      <c r="B7" s="48"/>
    </row>
    <row r="8" spans="1:3" x14ac:dyDescent="0.3">
      <c r="B8" s="48"/>
    </row>
    <row r="9" spans="1:3" ht="15" thickBot="1" x14ac:dyDescent="0.35">
      <c r="A9" s="49" t="s">
        <v>377</v>
      </c>
      <c r="B9" s="50">
        <f>SUM(B4:B8)</f>
        <v>966109.88000000012</v>
      </c>
    </row>
  </sheetData>
  <hyperlinks>
    <hyperlink ref="C4" location="'PO New and CO Review'!A1" display="'PO New and CO Review'!A1" xr:uid="{371B512B-8CC0-4312-A8BC-025F6EDE7C4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D805-9732-47C5-9ADC-68D148F99BE0}">
  <sheetPr>
    <tabColor theme="0"/>
  </sheetPr>
  <dimension ref="A1:AB461"/>
  <sheetViews>
    <sheetView showGridLines="0" tabSelected="1" zoomScale="80" zoomScaleNormal="8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L5" sqref="L5"/>
    </sheetView>
  </sheetViews>
  <sheetFormatPr defaultColWidth="9" defaultRowHeight="14.4" outlineLevelCol="1" x14ac:dyDescent="0.3"/>
  <cols>
    <col min="1" max="1" width="3.33203125" customWidth="1"/>
    <col min="2" max="2" width="9.88671875" style="297" customWidth="1"/>
    <col min="3" max="3" width="7.5546875" style="2" customWidth="1" outlineLevel="1"/>
    <col min="4" max="4" width="14.21875" style="45" customWidth="1" outlineLevel="1"/>
    <col min="5" max="5" width="10.21875" style="167" customWidth="1"/>
    <col min="6" max="6" width="39.44140625" customWidth="1"/>
    <col min="7" max="7" width="12.21875" style="28" customWidth="1"/>
    <col min="8" max="8" width="16" style="30" customWidth="1"/>
    <col min="9" max="9" width="16.88671875" style="30" customWidth="1"/>
    <col min="10" max="10" width="16.109375" style="30" customWidth="1"/>
    <col min="11" max="11" width="13" style="30" customWidth="1"/>
    <col min="12" max="12" width="17.21875" style="30" customWidth="1"/>
    <col min="13" max="13" width="17.77734375" customWidth="1"/>
    <col min="14" max="14" width="29.109375" style="40" customWidth="1"/>
    <col min="15" max="15" width="20.5546875" customWidth="1"/>
    <col min="16" max="16" width="16.6640625" bestFit="1" customWidth="1"/>
    <col min="17" max="17" width="16.21875" customWidth="1"/>
    <col min="18" max="18" width="5.44140625" customWidth="1"/>
    <col min="19" max="19" width="5" customWidth="1"/>
    <col min="20" max="20" width="7.21875" customWidth="1"/>
    <col min="21" max="21" width="13.33203125" bestFit="1" customWidth="1"/>
    <col min="22" max="22" width="22.88671875" bestFit="1" customWidth="1"/>
    <col min="23" max="23" width="21.77734375" bestFit="1" customWidth="1"/>
    <col min="24" max="24" width="10.109375" bestFit="1" customWidth="1"/>
    <col min="25" max="25" width="60.5546875" bestFit="1" customWidth="1"/>
    <col min="26" max="26" width="22.44140625" bestFit="1" customWidth="1"/>
    <col min="27" max="28" width="24.5546875" bestFit="1" customWidth="1"/>
  </cols>
  <sheetData>
    <row r="1" spans="2:27" x14ac:dyDescent="0.3">
      <c r="E1" s="287"/>
      <c r="L1" s="30" t="s">
        <v>1600</v>
      </c>
    </row>
    <row r="2" spans="2:27" ht="49.2" customHeight="1" thickBot="1" x14ac:dyDescent="0.35">
      <c r="B2" s="297" t="s">
        <v>1648</v>
      </c>
      <c r="H2" s="30" t="b">
        <f>H3='PurchaseOrders.List-JUL'!E6</f>
        <v>1</v>
      </c>
      <c r="L2" s="30" t="b">
        <f>L3='PO TOTALS'!H3</f>
        <v>1</v>
      </c>
      <c r="O2" s="35"/>
      <c r="Q2" s="36" t="s">
        <v>1649</v>
      </c>
      <c r="T2" t="s">
        <v>367</v>
      </c>
      <c r="Z2" s="7"/>
    </row>
    <row r="3" spans="2:27" ht="15" thickBot="1" x14ac:dyDescent="0.35">
      <c r="H3" s="34">
        <f>SUBTOTAL(9,H8:H252)</f>
        <v>184584226.95999998</v>
      </c>
      <c r="I3" s="34">
        <f>SUBTOTAL(9,I8:I213)</f>
        <v>0</v>
      </c>
      <c r="J3" s="34">
        <f>SUBTOTAL(9,J8:J252)</f>
        <v>184584226.95999998</v>
      </c>
      <c r="K3" s="34"/>
      <c r="L3" s="34">
        <f>SUBTOTAL(9,L8:L252)</f>
        <v>185550336.83999997</v>
      </c>
      <c r="M3" s="34">
        <f>SUBTOTAL(9,M8:M252)</f>
        <v>966109.88000000012</v>
      </c>
      <c r="O3" s="37">
        <f>SUBTOTAL(9,O8:O252)</f>
        <v>0</v>
      </c>
      <c r="P3" s="38">
        <f>SUBTOTAL(9,P8:P252)</f>
        <v>966109.88000000012</v>
      </c>
      <c r="Q3" s="39">
        <f>SUM(O3:P3)</f>
        <v>966109.88000000012</v>
      </c>
      <c r="T3" t="s">
        <v>1584</v>
      </c>
    </row>
    <row r="4" spans="2:27" x14ac:dyDescent="0.3">
      <c r="H4" s="34"/>
      <c r="I4" s="34"/>
      <c r="J4" s="34"/>
      <c r="K4" s="34"/>
      <c r="L4" s="169"/>
      <c r="M4" s="34"/>
      <c r="O4" s="40"/>
      <c r="P4" s="40"/>
      <c r="Q4" s="40"/>
    </row>
    <row r="5" spans="2:27" x14ac:dyDescent="0.3">
      <c r="H5" s="34"/>
      <c r="I5" s="34"/>
      <c r="J5" s="34"/>
      <c r="K5" s="34"/>
      <c r="L5" s="169"/>
      <c r="M5" s="152" t="s">
        <v>1506</v>
      </c>
      <c r="O5" s="40"/>
      <c r="P5" s="40"/>
      <c r="Q5" s="40"/>
    </row>
    <row r="6" spans="2:27" x14ac:dyDescent="0.3">
      <c r="K6" s="34"/>
      <c r="L6" s="169"/>
      <c r="Z6" s="33"/>
      <c r="AA6" s="1"/>
    </row>
    <row r="7" spans="2:27" ht="43.2" x14ac:dyDescent="0.3">
      <c r="B7" s="298" t="s">
        <v>1585</v>
      </c>
      <c r="C7" s="194" t="s">
        <v>65</v>
      </c>
      <c r="D7" s="195" t="s">
        <v>64</v>
      </c>
      <c r="E7" s="196" t="s">
        <v>28</v>
      </c>
      <c r="F7" s="197" t="s">
        <v>29</v>
      </c>
      <c r="G7" s="198" t="s">
        <v>72</v>
      </c>
      <c r="H7" s="226" t="s">
        <v>1616</v>
      </c>
      <c r="I7" s="197" t="s">
        <v>1598</v>
      </c>
      <c r="J7" s="199" t="s">
        <v>372</v>
      </c>
      <c r="K7" s="219" t="s">
        <v>368</v>
      </c>
      <c r="L7" s="220" t="s">
        <v>1608</v>
      </c>
      <c r="M7" s="200" t="s">
        <v>232</v>
      </c>
      <c r="N7" s="201" t="s">
        <v>369</v>
      </c>
      <c r="O7" s="202" t="s">
        <v>370</v>
      </c>
      <c r="P7" s="203" t="s">
        <v>371</v>
      </c>
    </row>
    <row r="8" spans="2:27" x14ac:dyDescent="0.3">
      <c r="B8" s="299">
        <v>465170</v>
      </c>
      <c r="C8" s="215" t="s">
        <v>17</v>
      </c>
      <c r="D8" s="218" t="s">
        <v>135</v>
      </c>
      <c r="E8" s="245">
        <v>10320</v>
      </c>
      <c r="F8" s="216" t="s">
        <v>47</v>
      </c>
      <c r="G8" s="217">
        <v>45947</v>
      </c>
      <c r="H8" s="246" t="s">
        <v>1647</v>
      </c>
      <c r="I8" s="247"/>
      <c r="J8" s="247">
        <f t="shared" ref="J8:J71" si="0">SUM(H8:I8)</f>
        <v>0</v>
      </c>
      <c r="K8" s="248" t="b">
        <f>G8=VLOOKUP(B8,'PO TOTALS'!$B$5:$I$257,4,FALSE)</f>
        <v>1</v>
      </c>
      <c r="L8" s="249">
        <v>0</v>
      </c>
      <c r="M8" s="250">
        <f t="shared" ref="M8:M71" si="1">L8-J8</f>
        <v>0</v>
      </c>
      <c r="N8" s="214"/>
      <c r="O8" s="216"/>
      <c r="P8" s="213">
        <f t="shared" ref="P8:P71" si="2">IF(G8&gt;=DATE(2025,7,1),L8,"PO Date &lt; 07/01")</f>
        <v>0</v>
      </c>
      <c r="U8" s="32" t="s">
        <v>1555</v>
      </c>
      <c r="V8" s="32" t="s">
        <v>1619</v>
      </c>
      <c r="W8" s="32" t="s">
        <v>1556</v>
      </c>
      <c r="X8" s="32" t="s">
        <v>28</v>
      </c>
      <c r="Y8" s="32" t="s">
        <v>29</v>
      </c>
      <c r="Z8" t="s">
        <v>1618</v>
      </c>
      <c r="AA8" t="s">
        <v>1617</v>
      </c>
    </row>
    <row r="9" spans="2:27" x14ac:dyDescent="0.3">
      <c r="B9" s="299">
        <v>465141</v>
      </c>
      <c r="C9" s="215" t="s">
        <v>17</v>
      </c>
      <c r="D9" s="218" t="s">
        <v>170</v>
      </c>
      <c r="E9" s="245">
        <v>24829</v>
      </c>
      <c r="F9" s="216" t="s">
        <v>1589</v>
      </c>
      <c r="G9" s="217">
        <v>45938</v>
      </c>
      <c r="H9" s="246" t="s">
        <v>1647</v>
      </c>
      <c r="I9" s="247"/>
      <c r="J9" s="247">
        <f t="shared" si="0"/>
        <v>0</v>
      </c>
      <c r="K9" s="248" t="b">
        <f>G9=VLOOKUP(B9,'PO TOTALS'!$B$5:$I$257,4,FALSE)</f>
        <v>1</v>
      </c>
      <c r="L9" s="249">
        <v>4350</v>
      </c>
      <c r="M9" s="250">
        <f t="shared" si="1"/>
        <v>4350</v>
      </c>
      <c r="N9" s="214"/>
      <c r="O9" s="216"/>
      <c r="P9" s="213">
        <f t="shared" si="2"/>
        <v>4350</v>
      </c>
      <c r="U9" s="182">
        <v>460529</v>
      </c>
      <c r="V9" s="182" t="s">
        <v>17</v>
      </c>
      <c r="W9" s="182" t="s">
        <v>21</v>
      </c>
      <c r="X9" s="182">
        <v>10309</v>
      </c>
      <c r="Y9" s="182" t="s">
        <v>44</v>
      </c>
      <c r="Z9" s="149">
        <v>249513.25</v>
      </c>
      <c r="AA9" s="149">
        <v>249513.25</v>
      </c>
    </row>
    <row r="10" spans="2:27" x14ac:dyDescent="0.3">
      <c r="B10" s="299">
        <v>465134</v>
      </c>
      <c r="C10" s="215" t="s">
        <v>17</v>
      </c>
      <c r="D10" s="218" t="s">
        <v>122</v>
      </c>
      <c r="E10" s="245">
        <v>24761</v>
      </c>
      <c r="F10" s="216" t="s">
        <v>1590</v>
      </c>
      <c r="G10" s="217">
        <v>45937</v>
      </c>
      <c r="H10" s="246" t="s">
        <v>1647</v>
      </c>
      <c r="I10" s="247"/>
      <c r="J10" s="247">
        <f t="shared" si="0"/>
        <v>0</v>
      </c>
      <c r="K10" s="248" t="b">
        <f>G10=VLOOKUP(B10,'PO TOTALS'!$B$5:$I$257,4,FALSE)</f>
        <v>1</v>
      </c>
      <c r="L10" s="249">
        <v>9955.85</v>
      </c>
      <c r="M10" s="250">
        <f t="shared" si="1"/>
        <v>9955.85</v>
      </c>
      <c r="N10" s="214"/>
      <c r="O10" s="216"/>
      <c r="P10" s="213">
        <f t="shared" si="2"/>
        <v>9955.85</v>
      </c>
      <c r="U10" s="182">
        <v>461650</v>
      </c>
      <c r="V10" s="182" t="s">
        <v>17</v>
      </c>
      <c r="W10" s="182" t="s">
        <v>121</v>
      </c>
      <c r="X10" s="182">
        <v>16779</v>
      </c>
      <c r="Y10" s="182" t="s">
        <v>91</v>
      </c>
      <c r="Z10" s="149">
        <v>29617</v>
      </c>
      <c r="AA10" s="149">
        <v>29617</v>
      </c>
    </row>
    <row r="11" spans="2:27" x14ac:dyDescent="0.3">
      <c r="B11" s="299">
        <v>465108</v>
      </c>
      <c r="C11" s="215" t="s">
        <v>17</v>
      </c>
      <c r="D11" s="218" t="s">
        <v>128</v>
      </c>
      <c r="E11" s="245">
        <v>22952</v>
      </c>
      <c r="F11" s="216" t="s">
        <v>1586</v>
      </c>
      <c r="G11" s="217">
        <v>45929</v>
      </c>
      <c r="H11" s="246" t="s">
        <v>1647</v>
      </c>
      <c r="I11" s="247"/>
      <c r="J11" s="247">
        <f t="shared" si="0"/>
        <v>0</v>
      </c>
      <c r="K11" s="248" t="b">
        <f>G11=VLOOKUP(B11,'PO TOTALS'!$B$5:$I$257,4,FALSE)</f>
        <v>1</v>
      </c>
      <c r="L11" s="249">
        <v>10205</v>
      </c>
      <c r="M11" s="250">
        <f t="shared" si="1"/>
        <v>10205</v>
      </c>
      <c r="N11" s="214"/>
      <c r="O11" s="216"/>
      <c r="P11" s="213">
        <f t="shared" si="2"/>
        <v>10205</v>
      </c>
      <c r="U11" s="182">
        <v>461652</v>
      </c>
      <c r="V11" s="182" t="s">
        <v>17</v>
      </c>
      <c r="W11" s="182" t="s">
        <v>124</v>
      </c>
      <c r="X11" s="182">
        <v>16779</v>
      </c>
      <c r="Y11" s="182" t="s">
        <v>91</v>
      </c>
      <c r="Z11" s="149">
        <v>30060</v>
      </c>
      <c r="AA11" s="149">
        <v>30060</v>
      </c>
    </row>
    <row r="12" spans="2:27" x14ac:dyDescent="0.3">
      <c r="B12" s="299">
        <v>465091</v>
      </c>
      <c r="C12" s="215" t="s">
        <v>17</v>
      </c>
      <c r="D12" s="218" t="s">
        <v>153</v>
      </c>
      <c r="E12" s="245">
        <v>29264</v>
      </c>
      <c r="F12" s="216" t="s">
        <v>1591</v>
      </c>
      <c r="G12" s="217">
        <v>45926</v>
      </c>
      <c r="H12" s="246" t="s">
        <v>1647</v>
      </c>
      <c r="I12" s="247"/>
      <c r="J12" s="247">
        <f t="shared" si="0"/>
        <v>0</v>
      </c>
      <c r="K12" s="248" t="b">
        <f>G12=VLOOKUP(B12,'PO TOTALS'!$B$5:$I$257,4,FALSE)</f>
        <v>1</v>
      </c>
      <c r="L12" s="249">
        <v>1435</v>
      </c>
      <c r="M12" s="250">
        <f t="shared" si="1"/>
        <v>1435</v>
      </c>
      <c r="N12" s="214"/>
      <c r="O12" s="216"/>
      <c r="P12" s="213">
        <f t="shared" si="2"/>
        <v>1435</v>
      </c>
      <c r="U12" s="182">
        <v>461653</v>
      </c>
      <c r="V12" s="182" t="s">
        <v>17</v>
      </c>
      <c r="W12" s="182" t="s">
        <v>126</v>
      </c>
      <c r="X12" s="182">
        <v>16779</v>
      </c>
      <c r="Y12" s="182" t="s">
        <v>91</v>
      </c>
      <c r="Z12" s="149">
        <v>24901</v>
      </c>
      <c r="AA12" s="149">
        <v>24901</v>
      </c>
    </row>
    <row r="13" spans="2:27" x14ac:dyDescent="0.3">
      <c r="B13" s="299">
        <v>465041</v>
      </c>
      <c r="C13" s="215" t="s">
        <v>17</v>
      </c>
      <c r="D13" s="218" t="s">
        <v>261</v>
      </c>
      <c r="E13" s="245">
        <v>10419</v>
      </c>
      <c r="F13" s="216" t="s">
        <v>1593</v>
      </c>
      <c r="G13" s="217">
        <v>45917</v>
      </c>
      <c r="H13" s="246" t="s">
        <v>1647</v>
      </c>
      <c r="I13" s="247"/>
      <c r="J13" s="247">
        <f t="shared" si="0"/>
        <v>0</v>
      </c>
      <c r="K13" s="248" t="b">
        <f>G13=VLOOKUP(B13,'PO TOTALS'!$B$5:$I$257,4,FALSE)</f>
        <v>1</v>
      </c>
      <c r="L13" s="249">
        <v>18889.88</v>
      </c>
      <c r="M13" s="250">
        <f t="shared" si="1"/>
        <v>18889.88</v>
      </c>
      <c r="N13" s="214"/>
      <c r="O13" s="216"/>
      <c r="P13" s="213">
        <f t="shared" si="2"/>
        <v>18889.88</v>
      </c>
      <c r="U13" s="182">
        <v>461654</v>
      </c>
      <c r="V13" s="182" t="s">
        <v>17</v>
      </c>
      <c r="W13" s="182" t="s">
        <v>128</v>
      </c>
      <c r="X13" s="182">
        <v>16779</v>
      </c>
      <c r="Y13" s="182" t="s">
        <v>91</v>
      </c>
      <c r="Z13" s="149">
        <v>37447</v>
      </c>
      <c r="AA13" s="149">
        <v>37447</v>
      </c>
    </row>
    <row r="14" spans="2:27" x14ac:dyDescent="0.3">
      <c r="B14" s="299">
        <v>465048</v>
      </c>
      <c r="C14" s="215" t="s">
        <v>17</v>
      </c>
      <c r="D14" s="218" t="s">
        <v>144</v>
      </c>
      <c r="E14" s="245">
        <v>29215</v>
      </c>
      <c r="F14" s="216" t="s">
        <v>1592</v>
      </c>
      <c r="G14" s="217">
        <v>45917</v>
      </c>
      <c r="H14" s="246" t="s">
        <v>1647</v>
      </c>
      <c r="I14" s="247"/>
      <c r="J14" s="247">
        <f t="shared" si="0"/>
        <v>0</v>
      </c>
      <c r="K14" s="248" t="b">
        <f>G14=VLOOKUP(B14,'PO TOTALS'!$B$5:$I$257,4,FALSE)</f>
        <v>1</v>
      </c>
      <c r="L14" s="249">
        <v>3604.96</v>
      </c>
      <c r="M14" s="250">
        <f t="shared" si="1"/>
        <v>3604.96</v>
      </c>
      <c r="N14" s="214"/>
      <c r="O14" s="216"/>
      <c r="P14" s="213">
        <f t="shared" si="2"/>
        <v>3604.96</v>
      </c>
      <c r="U14" s="182">
        <v>461655</v>
      </c>
      <c r="V14" s="182" t="s">
        <v>17</v>
      </c>
      <c r="W14" s="182" t="s">
        <v>130</v>
      </c>
      <c r="X14" s="182">
        <v>16779</v>
      </c>
      <c r="Y14" s="182" t="s">
        <v>91</v>
      </c>
      <c r="Z14" s="149">
        <v>33595</v>
      </c>
      <c r="AA14" s="149">
        <v>33595</v>
      </c>
    </row>
    <row r="15" spans="2:27" x14ac:dyDescent="0.3">
      <c r="B15" s="299">
        <v>465049</v>
      </c>
      <c r="C15" s="215" t="s">
        <v>17</v>
      </c>
      <c r="D15" s="218" t="s">
        <v>169</v>
      </c>
      <c r="E15" s="245">
        <v>29215</v>
      </c>
      <c r="F15" s="216" t="s">
        <v>1592</v>
      </c>
      <c r="G15" s="217">
        <v>45917</v>
      </c>
      <c r="H15" s="246" t="s">
        <v>1647</v>
      </c>
      <c r="I15" s="247"/>
      <c r="J15" s="247">
        <f t="shared" si="0"/>
        <v>0</v>
      </c>
      <c r="K15" s="248" t="b">
        <f>G15=VLOOKUP(B15,'PO TOTALS'!$B$5:$I$257,4,FALSE)</f>
        <v>1</v>
      </c>
      <c r="L15" s="249">
        <v>6304.96</v>
      </c>
      <c r="M15" s="250">
        <f t="shared" si="1"/>
        <v>6304.96</v>
      </c>
      <c r="N15" s="214"/>
      <c r="O15" s="216"/>
      <c r="P15" s="213">
        <f t="shared" si="2"/>
        <v>6304.96</v>
      </c>
      <c r="U15" s="182">
        <v>461656</v>
      </c>
      <c r="V15" s="182" t="s">
        <v>17</v>
      </c>
      <c r="W15" s="182" t="s">
        <v>132</v>
      </c>
      <c r="X15" s="182">
        <v>16779</v>
      </c>
      <c r="Y15" s="182" t="s">
        <v>91</v>
      </c>
      <c r="Z15" s="149">
        <v>37465</v>
      </c>
      <c r="AA15" s="149">
        <v>37465</v>
      </c>
    </row>
    <row r="16" spans="2:27" x14ac:dyDescent="0.3">
      <c r="B16" s="299">
        <v>465050</v>
      </c>
      <c r="C16" s="215" t="s">
        <v>17</v>
      </c>
      <c r="D16" s="218" t="s">
        <v>170</v>
      </c>
      <c r="E16" s="245">
        <v>29215</v>
      </c>
      <c r="F16" s="216" t="s">
        <v>1592</v>
      </c>
      <c r="G16" s="217">
        <v>45917</v>
      </c>
      <c r="H16" s="246" t="s">
        <v>1647</v>
      </c>
      <c r="I16" s="247"/>
      <c r="J16" s="247">
        <f t="shared" si="0"/>
        <v>0</v>
      </c>
      <c r="K16" s="248" t="b">
        <f>G16=VLOOKUP(B16,'PO TOTALS'!$B$5:$I$257,4,FALSE)</f>
        <v>1</v>
      </c>
      <c r="L16" s="249">
        <v>6304.96</v>
      </c>
      <c r="M16" s="250">
        <f t="shared" si="1"/>
        <v>6304.96</v>
      </c>
      <c r="N16" s="214"/>
      <c r="O16" s="216"/>
      <c r="P16" s="213">
        <f t="shared" si="2"/>
        <v>6304.96</v>
      </c>
      <c r="U16" s="182">
        <v>461657</v>
      </c>
      <c r="V16" s="182" t="s">
        <v>17</v>
      </c>
      <c r="W16" s="182" t="s">
        <v>133</v>
      </c>
      <c r="X16" s="182">
        <v>16779</v>
      </c>
      <c r="Y16" s="182" t="s">
        <v>91</v>
      </c>
      <c r="Z16" s="149">
        <v>6546</v>
      </c>
      <c r="AA16" s="149">
        <v>6546</v>
      </c>
    </row>
    <row r="17" spans="2:27" x14ac:dyDescent="0.3">
      <c r="B17" s="299">
        <v>465033</v>
      </c>
      <c r="C17" s="215" t="s">
        <v>17</v>
      </c>
      <c r="D17" s="218" t="s">
        <v>251</v>
      </c>
      <c r="E17" s="245">
        <v>29207</v>
      </c>
      <c r="F17" s="216" t="s">
        <v>1594</v>
      </c>
      <c r="G17" s="217">
        <v>45912</v>
      </c>
      <c r="H17" s="246" t="s">
        <v>1647</v>
      </c>
      <c r="I17" s="247"/>
      <c r="J17" s="247">
        <f t="shared" si="0"/>
        <v>0</v>
      </c>
      <c r="K17" s="248" t="b">
        <f>G17=VLOOKUP(B17,'PO TOTALS'!$B$5:$I$257,4,FALSE)</f>
        <v>1</v>
      </c>
      <c r="L17" s="249">
        <v>159256</v>
      </c>
      <c r="M17" s="250">
        <f t="shared" si="1"/>
        <v>159256</v>
      </c>
      <c r="N17" s="214"/>
      <c r="O17" s="216"/>
      <c r="P17" s="213">
        <f t="shared" si="2"/>
        <v>159256</v>
      </c>
      <c r="U17" s="182">
        <v>461658</v>
      </c>
      <c r="V17" s="182" t="s">
        <v>17</v>
      </c>
      <c r="W17" s="182" t="s">
        <v>122</v>
      </c>
      <c r="X17" s="182">
        <v>16779</v>
      </c>
      <c r="Y17" s="182" t="s">
        <v>91</v>
      </c>
      <c r="Z17" s="149">
        <v>6572</v>
      </c>
      <c r="AA17" s="149">
        <v>6572</v>
      </c>
    </row>
    <row r="18" spans="2:27" x14ac:dyDescent="0.3">
      <c r="B18" s="299">
        <v>464985</v>
      </c>
      <c r="C18" s="215" t="s">
        <v>17</v>
      </c>
      <c r="D18" s="218" t="s">
        <v>142</v>
      </c>
      <c r="E18" s="245">
        <v>28269</v>
      </c>
      <c r="F18" s="216" t="s">
        <v>1595</v>
      </c>
      <c r="G18" s="217">
        <v>45904</v>
      </c>
      <c r="H18" s="246" t="s">
        <v>1647</v>
      </c>
      <c r="I18" s="247"/>
      <c r="J18" s="247">
        <f t="shared" si="0"/>
        <v>0</v>
      </c>
      <c r="K18" s="248" t="b">
        <f>G18=VLOOKUP(B18,'PO TOTALS'!$B$5:$I$257,4,FALSE)</f>
        <v>1</v>
      </c>
      <c r="L18" s="249">
        <v>498.2</v>
      </c>
      <c r="M18" s="250">
        <f t="shared" si="1"/>
        <v>498.2</v>
      </c>
      <c r="N18" s="214"/>
      <c r="O18" s="216"/>
      <c r="P18" s="213">
        <f t="shared" si="2"/>
        <v>498.2</v>
      </c>
      <c r="U18" s="182">
        <v>461659</v>
      </c>
      <c r="V18" s="182" t="s">
        <v>17</v>
      </c>
      <c r="W18" s="182" t="s">
        <v>135</v>
      </c>
      <c r="X18" s="182">
        <v>16779</v>
      </c>
      <c r="Y18" s="182" t="s">
        <v>91</v>
      </c>
      <c r="Z18" s="149">
        <v>47144</v>
      </c>
      <c r="AA18" s="149">
        <v>47144</v>
      </c>
    </row>
    <row r="19" spans="2:27" x14ac:dyDescent="0.3">
      <c r="B19" s="299">
        <v>464974</v>
      </c>
      <c r="C19" s="215" t="s">
        <v>17</v>
      </c>
      <c r="D19" s="218" t="s">
        <v>181</v>
      </c>
      <c r="E19" s="245">
        <v>10243</v>
      </c>
      <c r="F19" s="216" t="s">
        <v>1587</v>
      </c>
      <c r="G19" s="217">
        <v>45898</v>
      </c>
      <c r="H19" s="246" t="s">
        <v>1647</v>
      </c>
      <c r="I19" s="247"/>
      <c r="J19" s="247">
        <f t="shared" si="0"/>
        <v>0</v>
      </c>
      <c r="K19" s="248" t="b">
        <f>G19=VLOOKUP(B19,'PO TOTALS'!$B$5:$I$257,4,FALSE)</f>
        <v>1</v>
      </c>
      <c r="L19" s="249">
        <v>225090</v>
      </c>
      <c r="M19" s="250">
        <f t="shared" si="1"/>
        <v>225090</v>
      </c>
      <c r="N19" s="214"/>
      <c r="O19" s="216"/>
      <c r="P19" s="213">
        <f t="shared" si="2"/>
        <v>225090</v>
      </c>
      <c r="U19" s="182">
        <v>461660</v>
      </c>
      <c r="V19" s="182" t="s">
        <v>17</v>
      </c>
      <c r="W19" s="182" t="s">
        <v>137</v>
      </c>
      <c r="X19" s="182">
        <v>16779</v>
      </c>
      <c r="Y19" s="182" t="s">
        <v>91</v>
      </c>
      <c r="Z19" s="149">
        <v>32623</v>
      </c>
      <c r="AA19" s="149">
        <v>32623</v>
      </c>
    </row>
    <row r="20" spans="2:27" x14ac:dyDescent="0.3">
      <c r="B20" s="299">
        <v>464969</v>
      </c>
      <c r="C20" s="215" t="s">
        <v>17</v>
      </c>
      <c r="D20" s="218" t="s">
        <v>170</v>
      </c>
      <c r="E20" s="245">
        <v>10244</v>
      </c>
      <c r="F20" s="216" t="s">
        <v>31</v>
      </c>
      <c r="G20" s="217">
        <v>45897</v>
      </c>
      <c r="H20" s="246" t="s">
        <v>1647</v>
      </c>
      <c r="I20" s="247"/>
      <c r="J20" s="247">
        <f t="shared" si="0"/>
        <v>0</v>
      </c>
      <c r="K20" s="248" t="b">
        <f>G20=VLOOKUP(B20,'PO TOTALS'!$B$5:$I$257,4,FALSE)</f>
        <v>1</v>
      </c>
      <c r="L20" s="249">
        <v>4200</v>
      </c>
      <c r="M20" s="250">
        <f t="shared" si="1"/>
        <v>4200</v>
      </c>
      <c r="N20" s="214"/>
      <c r="O20" s="216"/>
      <c r="P20" s="213">
        <f t="shared" si="2"/>
        <v>4200</v>
      </c>
      <c r="U20" s="182">
        <v>461661</v>
      </c>
      <c r="V20" s="182" t="s">
        <v>17</v>
      </c>
      <c r="W20" s="182" t="s">
        <v>139</v>
      </c>
      <c r="X20" s="182">
        <v>16779</v>
      </c>
      <c r="Y20" s="182" t="s">
        <v>91</v>
      </c>
      <c r="Z20" s="149">
        <v>54801</v>
      </c>
      <c r="AA20" s="149">
        <v>54801</v>
      </c>
    </row>
    <row r="21" spans="2:27" x14ac:dyDescent="0.3">
      <c r="B21" s="299">
        <v>464971</v>
      </c>
      <c r="C21" s="215" t="s">
        <v>17</v>
      </c>
      <c r="D21" s="218" t="s">
        <v>267</v>
      </c>
      <c r="E21" s="245">
        <v>24907</v>
      </c>
      <c r="F21" s="216" t="s">
        <v>217</v>
      </c>
      <c r="G21" s="217">
        <v>45897</v>
      </c>
      <c r="H21" s="246" t="s">
        <v>1647</v>
      </c>
      <c r="I21" s="247"/>
      <c r="J21" s="247">
        <f t="shared" si="0"/>
        <v>0</v>
      </c>
      <c r="K21" s="248" t="b">
        <f>G21=VLOOKUP(B21,'PO TOTALS'!$B$5:$I$257,4,FALSE)</f>
        <v>1</v>
      </c>
      <c r="L21" s="249">
        <v>9800</v>
      </c>
      <c r="M21" s="250">
        <f t="shared" si="1"/>
        <v>9800</v>
      </c>
      <c r="N21" s="214"/>
      <c r="O21" s="216"/>
      <c r="P21" s="213">
        <f t="shared" si="2"/>
        <v>9800</v>
      </c>
      <c r="U21" s="182">
        <v>461662</v>
      </c>
      <c r="V21" s="182" t="s">
        <v>17</v>
      </c>
      <c r="W21" s="182" t="s">
        <v>141</v>
      </c>
      <c r="X21" s="182">
        <v>16779</v>
      </c>
      <c r="Y21" s="182" t="s">
        <v>91</v>
      </c>
      <c r="Z21" s="149">
        <v>58975</v>
      </c>
      <c r="AA21" s="149">
        <v>58975</v>
      </c>
    </row>
    <row r="22" spans="2:27" x14ac:dyDescent="0.3">
      <c r="B22" s="299">
        <v>464896</v>
      </c>
      <c r="C22" s="215" t="s">
        <v>17</v>
      </c>
      <c r="D22" s="218" t="s">
        <v>1527</v>
      </c>
      <c r="E22" s="245">
        <v>10220</v>
      </c>
      <c r="F22" s="216" t="s">
        <v>41</v>
      </c>
      <c r="G22" s="217">
        <v>45883</v>
      </c>
      <c r="H22" s="246" t="s">
        <v>1647</v>
      </c>
      <c r="I22" s="247"/>
      <c r="J22" s="247">
        <f t="shared" si="0"/>
        <v>0</v>
      </c>
      <c r="K22" s="248" t="b">
        <f>G22=VLOOKUP(B22,'PO TOTALS'!$B$5:$I$257,4,FALSE)</f>
        <v>1</v>
      </c>
      <c r="L22" s="249">
        <v>7454.4</v>
      </c>
      <c r="M22" s="250">
        <f t="shared" si="1"/>
        <v>7454.4</v>
      </c>
      <c r="N22" s="214"/>
      <c r="O22" s="216"/>
      <c r="P22" s="213">
        <f t="shared" si="2"/>
        <v>7454.4</v>
      </c>
      <c r="U22" s="182">
        <v>461663</v>
      </c>
      <c r="V22" s="182" t="s">
        <v>17</v>
      </c>
      <c r="W22" s="182" t="s">
        <v>142</v>
      </c>
      <c r="X22" s="182">
        <v>16779</v>
      </c>
      <c r="Y22" s="182" t="s">
        <v>91</v>
      </c>
      <c r="Z22" s="149">
        <v>82754</v>
      </c>
      <c r="AA22" s="149">
        <v>82754</v>
      </c>
    </row>
    <row r="23" spans="2:27" x14ac:dyDescent="0.3">
      <c r="B23" s="299">
        <v>464897</v>
      </c>
      <c r="C23" s="215" t="s">
        <v>17</v>
      </c>
      <c r="D23" s="218" t="s">
        <v>267</v>
      </c>
      <c r="E23" s="245">
        <v>25300</v>
      </c>
      <c r="F23" s="216" t="s">
        <v>1557</v>
      </c>
      <c r="G23" s="217">
        <v>45883</v>
      </c>
      <c r="H23" s="246" t="s">
        <v>1647</v>
      </c>
      <c r="I23" s="247"/>
      <c r="J23" s="247">
        <f t="shared" si="0"/>
        <v>0</v>
      </c>
      <c r="K23" s="248" t="b">
        <f>G23=VLOOKUP(B23,'PO TOTALS'!$B$5:$I$257,4,FALSE)</f>
        <v>1</v>
      </c>
      <c r="L23" s="249">
        <v>300347.83</v>
      </c>
      <c r="M23" s="250">
        <f t="shared" si="1"/>
        <v>300347.83</v>
      </c>
      <c r="N23" s="214"/>
      <c r="O23" s="216"/>
      <c r="P23" s="213">
        <f t="shared" si="2"/>
        <v>300347.83</v>
      </c>
      <c r="U23" s="182">
        <v>461664</v>
      </c>
      <c r="V23" s="182" t="s">
        <v>17</v>
      </c>
      <c r="W23" s="182" t="s">
        <v>144</v>
      </c>
      <c r="X23" s="182">
        <v>16779</v>
      </c>
      <c r="Y23" s="182" t="s">
        <v>91</v>
      </c>
      <c r="Z23" s="149">
        <v>57319</v>
      </c>
      <c r="AA23" s="149">
        <v>57319</v>
      </c>
    </row>
    <row r="24" spans="2:27" x14ac:dyDescent="0.3">
      <c r="B24" s="299">
        <v>464898</v>
      </c>
      <c r="C24" s="215" t="s">
        <v>17</v>
      </c>
      <c r="D24" s="218" t="s">
        <v>258</v>
      </c>
      <c r="E24" s="245">
        <v>26847</v>
      </c>
      <c r="F24" s="216" t="s">
        <v>310</v>
      </c>
      <c r="G24" s="217">
        <v>45883</v>
      </c>
      <c r="H24" s="246" t="s">
        <v>1647</v>
      </c>
      <c r="I24" s="247"/>
      <c r="J24" s="247">
        <f t="shared" si="0"/>
        <v>0</v>
      </c>
      <c r="K24" s="248" t="b">
        <f>G24=VLOOKUP(B24,'PO TOTALS'!$B$5:$I$257,4,FALSE)</f>
        <v>1</v>
      </c>
      <c r="L24" s="249">
        <v>108019.04</v>
      </c>
      <c r="M24" s="250">
        <f t="shared" si="1"/>
        <v>108019.04</v>
      </c>
      <c r="N24" s="214"/>
      <c r="O24" s="216"/>
      <c r="P24" s="213">
        <f t="shared" si="2"/>
        <v>108019.04</v>
      </c>
      <c r="U24" s="182">
        <v>461665</v>
      </c>
      <c r="V24" s="182" t="s">
        <v>17</v>
      </c>
      <c r="W24" s="182" t="s">
        <v>146</v>
      </c>
      <c r="X24" s="182">
        <v>16779</v>
      </c>
      <c r="Y24" s="182" t="s">
        <v>91</v>
      </c>
      <c r="Z24" s="149">
        <v>28752</v>
      </c>
      <c r="AA24" s="149">
        <v>28752</v>
      </c>
    </row>
    <row r="25" spans="2:27" x14ac:dyDescent="0.3">
      <c r="B25" s="299">
        <v>464814</v>
      </c>
      <c r="C25" s="215" t="s">
        <v>17</v>
      </c>
      <c r="D25" s="218" t="s">
        <v>122</v>
      </c>
      <c r="E25" s="245">
        <v>24907</v>
      </c>
      <c r="F25" s="216" t="s">
        <v>217</v>
      </c>
      <c r="G25" s="217">
        <v>45875</v>
      </c>
      <c r="H25" s="246" t="s">
        <v>1647</v>
      </c>
      <c r="I25" s="247"/>
      <c r="J25" s="247">
        <f t="shared" si="0"/>
        <v>0</v>
      </c>
      <c r="K25" s="248" t="b">
        <f>G25=VLOOKUP(B25,'PO TOTALS'!$B$5:$I$257,4,FALSE)</f>
        <v>1</v>
      </c>
      <c r="L25" s="249">
        <v>26719</v>
      </c>
      <c r="M25" s="250">
        <f t="shared" si="1"/>
        <v>26719</v>
      </c>
      <c r="N25" s="214"/>
      <c r="O25" s="216"/>
      <c r="P25" s="213">
        <f t="shared" si="2"/>
        <v>26719</v>
      </c>
      <c r="U25" s="182">
        <v>461666</v>
      </c>
      <c r="V25" s="182" t="s">
        <v>17</v>
      </c>
      <c r="W25" s="182" t="s">
        <v>148</v>
      </c>
      <c r="X25" s="182">
        <v>16779</v>
      </c>
      <c r="Y25" s="182" t="s">
        <v>91</v>
      </c>
      <c r="Z25" s="149">
        <v>30338</v>
      </c>
      <c r="AA25" s="149">
        <v>30338</v>
      </c>
    </row>
    <row r="26" spans="2:27" x14ac:dyDescent="0.3">
      <c r="B26" s="299">
        <v>464815</v>
      </c>
      <c r="C26" s="215" t="s">
        <v>17</v>
      </c>
      <c r="D26" s="218" t="s">
        <v>141</v>
      </c>
      <c r="E26" s="245">
        <v>24907</v>
      </c>
      <c r="F26" s="216" t="s">
        <v>217</v>
      </c>
      <c r="G26" s="217">
        <v>45875</v>
      </c>
      <c r="H26" s="246" t="s">
        <v>1647</v>
      </c>
      <c r="I26" s="247"/>
      <c r="J26" s="247">
        <f t="shared" si="0"/>
        <v>0</v>
      </c>
      <c r="K26" s="248" t="b">
        <f>G26=VLOOKUP(B26,'PO TOTALS'!$B$5:$I$257,4,FALSE)</f>
        <v>1</v>
      </c>
      <c r="L26" s="249">
        <v>6663</v>
      </c>
      <c r="M26" s="250">
        <f t="shared" si="1"/>
        <v>6663</v>
      </c>
      <c r="N26" s="214"/>
      <c r="O26" s="216"/>
      <c r="P26" s="213">
        <f t="shared" si="2"/>
        <v>6663</v>
      </c>
      <c r="U26" s="182">
        <v>461667</v>
      </c>
      <c r="V26" s="182" t="s">
        <v>17</v>
      </c>
      <c r="W26" s="182" t="s">
        <v>149</v>
      </c>
      <c r="X26" s="182">
        <v>16779</v>
      </c>
      <c r="Y26" s="182" t="s">
        <v>91</v>
      </c>
      <c r="Z26" s="149">
        <v>68077</v>
      </c>
      <c r="AA26" s="149">
        <v>68077</v>
      </c>
    </row>
    <row r="27" spans="2:27" x14ac:dyDescent="0.3">
      <c r="B27" s="299">
        <v>464756</v>
      </c>
      <c r="C27" s="215" t="s">
        <v>17</v>
      </c>
      <c r="D27" s="218" t="s">
        <v>181</v>
      </c>
      <c r="E27" s="245">
        <v>10214</v>
      </c>
      <c r="F27" s="216" t="s">
        <v>39</v>
      </c>
      <c r="G27" s="217">
        <v>45859</v>
      </c>
      <c r="H27" s="246" t="s">
        <v>1647</v>
      </c>
      <c r="I27" s="247"/>
      <c r="J27" s="247">
        <f t="shared" si="0"/>
        <v>0</v>
      </c>
      <c r="K27" s="248" t="b">
        <f>G27=VLOOKUP(B27,'PO TOTALS'!$B$5:$I$257,4,FALSE)</f>
        <v>1</v>
      </c>
      <c r="L27" s="249">
        <v>32584.799999999999</v>
      </c>
      <c r="M27" s="250">
        <f t="shared" si="1"/>
        <v>32584.799999999999</v>
      </c>
      <c r="N27" s="214"/>
      <c r="O27" s="216"/>
      <c r="P27" s="213">
        <f t="shared" si="2"/>
        <v>32584.799999999999</v>
      </c>
      <c r="U27" s="182">
        <v>461668</v>
      </c>
      <c r="V27" s="182" t="s">
        <v>17</v>
      </c>
      <c r="W27" s="182" t="s">
        <v>151</v>
      </c>
      <c r="X27" s="182">
        <v>16779</v>
      </c>
      <c r="Y27" s="182" t="s">
        <v>91</v>
      </c>
      <c r="Z27" s="149">
        <v>36465</v>
      </c>
      <c r="AA27" s="149">
        <v>36465</v>
      </c>
    </row>
    <row r="28" spans="2:27" x14ac:dyDescent="0.3">
      <c r="B28" s="299">
        <v>464758</v>
      </c>
      <c r="C28" s="215" t="s">
        <v>17</v>
      </c>
      <c r="D28" s="218" t="s">
        <v>170</v>
      </c>
      <c r="E28" s="245">
        <v>23554</v>
      </c>
      <c r="F28" s="216" t="s">
        <v>113</v>
      </c>
      <c r="G28" s="217">
        <v>45859</v>
      </c>
      <c r="H28" s="246" t="s">
        <v>1647</v>
      </c>
      <c r="I28" s="247"/>
      <c r="J28" s="247">
        <f t="shared" si="0"/>
        <v>0</v>
      </c>
      <c r="K28" s="248" t="b">
        <f>G28=VLOOKUP(B28,'PO TOTALS'!$B$5:$I$257,4,FALSE)</f>
        <v>1</v>
      </c>
      <c r="L28" s="249">
        <v>22233.759999999998</v>
      </c>
      <c r="M28" s="250">
        <f t="shared" si="1"/>
        <v>22233.759999999998</v>
      </c>
      <c r="N28" s="214"/>
      <c r="O28" s="216"/>
      <c r="P28" s="213">
        <f t="shared" si="2"/>
        <v>22233.759999999998</v>
      </c>
      <c r="U28" s="182">
        <v>461669</v>
      </c>
      <c r="V28" s="182" t="s">
        <v>17</v>
      </c>
      <c r="W28" s="182" t="s">
        <v>153</v>
      </c>
      <c r="X28" s="182">
        <v>16779</v>
      </c>
      <c r="Y28" s="182" t="s">
        <v>91</v>
      </c>
      <c r="Z28" s="149">
        <v>46064</v>
      </c>
      <c r="AA28" s="149">
        <v>46064</v>
      </c>
    </row>
    <row r="29" spans="2:27" x14ac:dyDescent="0.3">
      <c r="B29" s="299">
        <v>464721</v>
      </c>
      <c r="C29" s="215" t="s">
        <v>17</v>
      </c>
      <c r="D29" s="218" t="s">
        <v>141</v>
      </c>
      <c r="E29" s="245">
        <v>10300</v>
      </c>
      <c r="F29" s="216" t="s">
        <v>1558</v>
      </c>
      <c r="G29" s="217">
        <v>45848</v>
      </c>
      <c r="H29" s="246" t="s">
        <v>1647</v>
      </c>
      <c r="I29" s="247"/>
      <c r="J29" s="247">
        <f t="shared" si="0"/>
        <v>0</v>
      </c>
      <c r="K29" s="248" t="b">
        <f>G29=VLOOKUP(B29,'PO TOTALS'!$B$5:$I$257,4,FALSE)</f>
        <v>1</v>
      </c>
      <c r="L29" s="249">
        <v>2193.2399999999998</v>
      </c>
      <c r="M29" s="250">
        <f t="shared" si="1"/>
        <v>2193.2399999999998</v>
      </c>
      <c r="N29" s="214"/>
      <c r="O29" s="216"/>
      <c r="P29" s="213">
        <f t="shared" si="2"/>
        <v>2193.2399999999998</v>
      </c>
      <c r="U29" s="182">
        <v>461670</v>
      </c>
      <c r="V29" s="182" t="s">
        <v>17</v>
      </c>
      <c r="W29" s="182" t="s">
        <v>154</v>
      </c>
      <c r="X29" s="182">
        <v>16779</v>
      </c>
      <c r="Y29" s="182" t="s">
        <v>91</v>
      </c>
      <c r="Z29" s="149">
        <v>36010</v>
      </c>
      <c r="AA29" s="149">
        <v>36010</v>
      </c>
    </row>
    <row r="30" spans="2:27" x14ac:dyDescent="0.3">
      <c r="B30" s="299">
        <v>464672</v>
      </c>
      <c r="C30" s="215" t="s">
        <v>17</v>
      </c>
      <c r="D30" s="218" t="s">
        <v>284</v>
      </c>
      <c r="E30" s="245">
        <v>10438</v>
      </c>
      <c r="F30" s="216" t="s">
        <v>103</v>
      </c>
      <c r="G30" s="217">
        <v>45838</v>
      </c>
      <c r="H30" s="246">
        <v>12206.44</v>
      </c>
      <c r="I30" s="247"/>
      <c r="J30" s="247">
        <f t="shared" si="0"/>
        <v>12206.44</v>
      </c>
      <c r="K30" s="248" t="b">
        <f>G30=VLOOKUP(B30,'PO TOTALS'!$B$5:$I$257,4,FALSE)</f>
        <v>1</v>
      </c>
      <c r="L30" s="249">
        <v>12206.44</v>
      </c>
      <c r="M30" s="250">
        <f t="shared" si="1"/>
        <v>0</v>
      </c>
      <c r="N30" s="214"/>
      <c r="O30" s="216"/>
      <c r="P30" s="213" t="str">
        <f t="shared" si="2"/>
        <v>PO Date &lt; 07/01</v>
      </c>
      <c r="U30" s="182">
        <v>461671</v>
      </c>
      <c r="V30" s="182" t="s">
        <v>17</v>
      </c>
      <c r="W30" s="182" t="s">
        <v>155</v>
      </c>
      <c r="X30" s="182">
        <v>16779</v>
      </c>
      <c r="Y30" s="182" t="s">
        <v>91</v>
      </c>
      <c r="Z30" s="149">
        <v>101790</v>
      </c>
      <c r="AA30" s="149">
        <v>101790</v>
      </c>
    </row>
    <row r="31" spans="2:27" x14ac:dyDescent="0.3">
      <c r="B31" s="299">
        <v>464673</v>
      </c>
      <c r="C31" s="215" t="s">
        <v>17</v>
      </c>
      <c r="D31" s="218" t="s">
        <v>170</v>
      </c>
      <c r="E31" s="245">
        <v>10247</v>
      </c>
      <c r="F31" s="216" t="s">
        <v>32</v>
      </c>
      <c r="G31" s="217">
        <v>45838</v>
      </c>
      <c r="H31" s="246">
        <v>18565</v>
      </c>
      <c r="I31" s="247"/>
      <c r="J31" s="247">
        <f t="shared" si="0"/>
        <v>18565</v>
      </c>
      <c r="K31" s="248" t="b">
        <f>G31=VLOOKUP(B31,'PO TOTALS'!$B$5:$I$257,4,FALSE)</f>
        <v>1</v>
      </c>
      <c r="L31" s="249">
        <v>18565</v>
      </c>
      <c r="M31" s="250">
        <f t="shared" si="1"/>
        <v>0</v>
      </c>
      <c r="N31" s="214"/>
      <c r="O31" s="216"/>
      <c r="P31" s="213" t="str">
        <f t="shared" si="2"/>
        <v>PO Date &lt; 07/01</v>
      </c>
      <c r="U31" s="182">
        <v>461672</v>
      </c>
      <c r="V31" s="182" t="s">
        <v>17</v>
      </c>
      <c r="W31" s="182" t="s">
        <v>157</v>
      </c>
      <c r="X31" s="182">
        <v>16779</v>
      </c>
      <c r="Y31" s="182" t="s">
        <v>91</v>
      </c>
      <c r="Z31" s="149">
        <v>23367</v>
      </c>
      <c r="AA31" s="149">
        <v>23367</v>
      </c>
    </row>
    <row r="32" spans="2:27" x14ac:dyDescent="0.3">
      <c r="B32" s="299">
        <v>464643</v>
      </c>
      <c r="C32" s="215" t="s">
        <v>17</v>
      </c>
      <c r="D32" s="218" t="s">
        <v>128</v>
      </c>
      <c r="E32" s="245">
        <v>27018</v>
      </c>
      <c r="F32" s="216" t="s">
        <v>355</v>
      </c>
      <c r="G32" s="217">
        <v>45824</v>
      </c>
      <c r="H32" s="246">
        <v>10300</v>
      </c>
      <c r="I32" s="247"/>
      <c r="J32" s="247">
        <f t="shared" si="0"/>
        <v>10300</v>
      </c>
      <c r="K32" s="248" t="b">
        <f>G32=VLOOKUP(B32,'PO TOTALS'!$B$5:$I$257,4,FALSE)</f>
        <v>1</v>
      </c>
      <c r="L32" s="249">
        <v>10300</v>
      </c>
      <c r="M32" s="250">
        <f t="shared" si="1"/>
        <v>0</v>
      </c>
      <c r="N32" s="214"/>
      <c r="O32" s="216"/>
      <c r="P32" s="213" t="str">
        <f t="shared" si="2"/>
        <v>PO Date &lt; 07/01</v>
      </c>
      <c r="U32" s="182">
        <v>461673</v>
      </c>
      <c r="V32" s="182" t="s">
        <v>17</v>
      </c>
      <c r="W32" s="182" t="s">
        <v>159</v>
      </c>
      <c r="X32" s="182">
        <v>16779</v>
      </c>
      <c r="Y32" s="182" t="s">
        <v>91</v>
      </c>
      <c r="Z32" s="149">
        <v>20830</v>
      </c>
      <c r="AA32" s="149">
        <v>20830</v>
      </c>
    </row>
    <row r="33" spans="2:27" x14ac:dyDescent="0.3">
      <c r="B33" s="299">
        <v>464576</v>
      </c>
      <c r="C33" s="215" t="s">
        <v>17</v>
      </c>
      <c r="D33" s="218" t="s">
        <v>170</v>
      </c>
      <c r="E33" s="245">
        <v>10448</v>
      </c>
      <c r="F33" s="216" t="s">
        <v>37</v>
      </c>
      <c r="G33" s="217">
        <v>45810</v>
      </c>
      <c r="H33" s="246">
        <v>36547</v>
      </c>
      <c r="I33" s="247"/>
      <c r="J33" s="247">
        <f t="shared" si="0"/>
        <v>36547</v>
      </c>
      <c r="K33" s="248" t="b">
        <f>G33=VLOOKUP(B33,'PO TOTALS'!$B$5:$I$257,4,FALSE)</f>
        <v>1</v>
      </c>
      <c r="L33" s="249">
        <v>36547</v>
      </c>
      <c r="M33" s="250">
        <f t="shared" si="1"/>
        <v>0</v>
      </c>
      <c r="N33" s="214"/>
      <c r="O33" s="216"/>
      <c r="P33" s="213" t="str">
        <f t="shared" si="2"/>
        <v>PO Date &lt; 07/01</v>
      </c>
      <c r="U33" s="182">
        <v>461674</v>
      </c>
      <c r="V33" s="182" t="s">
        <v>17</v>
      </c>
      <c r="W33" s="182" t="s">
        <v>160</v>
      </c>
      <c r="X33" s="182">
        <v>16779</v>
      </c>
      <c r="Y33" s="182" t="s">
        <v>91</v>
      </c>
      <c r="Z33" s="149">
        <v>21931</v>
      </c>
      <c r="AA33" s="149">
        <v>21931</v>
      </c>
    </row>
    <row r="34" spans="2:27" x14ac:dyDescent="0.3">
      <c r="B34" s="299">
        <v>464542</v>
      </c>
      <c r="C34" s="215" t="s">
        <v>17</v>
      </c>
      <c r="D34" s="218" t="s">
        <v>170</v>
      </c>
      <c r="E34" s="245">
        <v>23665</v>
      </c>
      <c r="F34" s="216" t="s">
        <v>1521</v>
      </c>
      <c r="G34" s="217">
        <v>45799</v>
      </c>
      <c r="H34" s="246">
        <v>204938.16</v>
      </c>
      <c r="I34" s="247"/>
      <c r="J34" s="247">
        <f t="shared" si="0"/>
        <v>204938.16</v>
      </c>
      <c r="K34" s="248" t="b">
        <f>G34=VLOOKUP(B34,'PO TOTALS'!$B$5:$I$257,4,FALSE)</f>
        <v>1</v>
      </c>
      <c r="L34" s="249">
        <v>204938.16</v>
      </c>
      <c r="M34" s="250">
        <f t="shared" si="1"/>
        <v>0</v>
      </c>
      <c r="N34" s="214"/>
      <c r="O34" s="216"/>
      <c r="P34" s="213" t="str">
        <f t="shared" si="2"/>
        <v>PO Date &lt; 07/01</v>
      </c>
      <c r="U34" s="182">
        <v>461675</v>
      </c>
      <c r="V34" s="182" t="s">
        <v>17</v>
      </c>
      <c r="W34" s="182" t="s">
        <v>162</v>
      </c>
      <c r="X34" s="182">
        <v>16779</v>
      </c>
      <c r="Y34" s="182" t="s">
        <v>91</v>
      </c>
      <c r="Z34" s="149">
        <v>13882</v>
      </c>
      <c r="AA34" s="149">
        <v>13882</v>
      </c>
    </row>
    <row r="35" spans="2:27" x14ac:dyDescent="0.3">
      <c r="B35" s="299">
        <v>464523</v>
      </c>
      <c r="C35" s="215" t="s">
        <v>17</v>
      </c>
      <c r="D35" s="218" t="s">
        <v>132</v>
      </c>
      <c r="E35" s="245">
        <v>10280</v>
      </c>
      <c r="F35" s="216" t="s">
        <v>89</v>
      </c>
      <c r="G35" s="217">
        <v>45798</v>
      </c>
      <c r="H35" s="246">
        <v>12350</v>
      </c>
      <c r="I35" s="247"/>
      <c r="J35" s="247">
        <f t="shared" si="0"/>
        <v>12350</v>
      </c>
      <c r="K35" s="248" t="b">
        <f>G35=VLOOKUP(B35,'PO TOTALS'!$B$5:$I$257,4,FALSE)</f>
        <v>1</v>
      </c>
      <c r="L35" s="249">
        <v>12350</v>
      </c>
      <c r="M35" s="250">
        <f t="shared" si="1"/>
        <v>0</v>
      </c>
      <c r="N35" s="214"/>
      <c r="O35" s="216"/>
      <c r="P35" s="213" t="str">
        <f t="shared" si="2"/>
        <v>PO Date &lt; 07/01</v>
      </c>
      <c r="U35" s="182">
        <v>461676</v>
      </c>
      <c r="V35" s="182" t="s">
        <v>17</v>
      </c>
      <c r="W35" s="182" t="s">
        <v>164</v>
      </c>
      <c r="X35" s="182">
        <v>16779</v>
      </c>
      <c r="Y35" s="182" t="s">
        <v>91</v>
      </c>
      <c r="Z35" s="149">
        <v>13882</v>
      </c>
      <c r="AA35" s="149">
        <v>13882</v>
      </c>
    </row>
    <row r="36" spans="2:27" x14ac:dyDescent="0.3">
      <c r="B36" s="299">
        <v>464524</v>
      </c>
      <c r="C36" s="215" t="s">
        <v>17</v>
      </c>
      <c r="D36" s="218" t="s">
        <v>122</v>
      </c>
      <c r="E36" s="245">
        <v>10438</v>
      </c>
      <c r="F36" s="216" t="s">
        <v>103</v>
      </c>
      <c r="G36" s="217">
        <v>45798</v>
      </c>
      <c r="H36" s="246">
        <v>439724.38</v>
      </c>
      <c r="I36" s="247"/>
      <c r="J36" s="247">
        <f t="shared" si="0"/>
        <v>439724.38</v>
      </c>
      <c r="K36" s="248" t="b">
        <f>G36=VLOOKUP(B36,'PO TOTALS'!$B$5:$I$257,4,FALSE)</f>
        <v>1</v>
      </c>
      <c r="L36" s="249">
        <v>439724.38</v>
      </c>
      <c r="M36" s="250">
        <f t="shared" si="1"/>
        <v>0</v>
      </c>
      <c r="N36" s="214"/>
      <c r="O36" s="216"/>
      <c r="P36" s="213" t="str">
        <f t="shared" si="2"/>
        <v>PO Date &lt; 07/01</v>
      </c>
      <c r="U36" s="182">
        <v>461677</v>
      </c>
      <c r="V36" s="182" t="s">
        <v>17</v>
      </c>
      <c r="W36" s="182" t="s">
        <v>166</v>
      </c>
      <c r="X36" s="182">
        <v>16779</v>
      </c>
      <c r="Y36" s="182" t="s">
        <v>91</v>
      </c>
      <c r="Z36" s="149">
        <v>22985</v>
      </c>
      <c r="AA36" s="149">
        <v>22985</v>
      </c>
    </row>
    <row r="37" spans="2:27" x14ac:dyDescent="0.3">
      <c r="B37" s="299">
        <v>464529</v>
      </c>
      <c r="C37" s="215" t="s">
        <v>17</v>
      </c>
      <c r="D37" s="218" t="s">
        <v>144</v>
      </c>
      <c r="E37" s="245">
        <v>10247</v>
      </c>
      <c r="F37" s="216" t="s">
        <v>32</v>
      </c>
      <c r="G37" s="217">
        <v>45798</v>
      </c>
      <c r="H37" s="246">
        <v>17970.25</v>
      </c>
      <c r="I37" s="247"/>
      <c r="J37" s="247">
        <f t="shared" si="0"/>
        <v>17970.25</v>
      </c>
      <c r="K37" s="248" t="b">
        <f>G37=VLOOKUP(B37,'PO TOTALS'!$B$5:$I$257,4,FALSE)</f>
        <v>1</v>
      </c>
      <c r="L37" s="249">
        <v>17970.25</v>
      </c>
      <c r="M37" s="250">
        <f t="shared" si="1"/>
        <v>0</v>
      </c>
      <c r="N37" s="214"/>
      <c r="O37" s="216"/>
      <c r="P37" s="213" t="str">
        <f t="shared" si="2"/>
        <v>PO Date &lt; 07/01</v>
      </c>
      <c r="U37" s="182">
        <v>461678</v>
      </c>
      <c r="V37" s="182" t="s">
        <v>17</v>
      </c>
      <c r="W37" s="182" t="s">
        <v>167</v>
      </c>
      <c r="X37" s="182">
        <v>16779</v>
      </c>
      <c r="Y37" s="182" t="s">
        <v>91</v>
      </c>
      <c r="Z37" s="149">
        <v>5198</v>
      </c>
      <c r="AA37" s="149">
        <v>5198</v>
      </c>
    </row>
    <row r="38" spans="2:27" x14ac:dyDescent="0.3">
      <c r="B38" s="299">
        <v>464536</v>
      </c>
      <c r="C38" s="215" t="s">
        <v>17</v>
      </c>
      <c r="D38" s="218" t="s">
        <v>261</v>
      </c>
      <c r="E38" s="245">
        <v>24769</v>
      </c>
      <c r="F38" s="216" t="s">
        <v>1518</v>
      </c>
      <c r="G38" s="217">
        <v>45798</v>
      </c>
      <c r="H38" s="246">
        <v>20691</v>
      </c>
      <c r="I38" s="247"/>
      <c r="J38" s="247">
        <f t="shared" si="0"/>
        <v>20691</v>
      </c>
      <c r="K38" s="248" t="b">
        <f>G38=VLOOKUP(B38,'PO TOTALS'!$B$5:$I$257,4,FALSE)</f>
        <v>1</v>
      </c>
      <c r="L38" s="249">
        <v>20691</v>
      </c>
      <c r="M38" s="250">
        <f t="shared" si="1"/>
        <v>0</v>
      </c>
      <c r="N38" s="214"/>
      <c r="O38" s="216"/>
      <c r="P38" s="213" t="str">
        <f t="shared" si="2"/>
        <v>PO Date &lt; 07/01</v>
      </c>
      <c r="U38" s="182">
        <v>461679</v>
      </c>
      <c r="V38" s="182" t="s">
        <v>17</v>
      </c>
      <c r="W38" s="182" t="s">
        <v>169</v>
      </c>
      <c r="X38" s="182">
        <v>16779</v>
      </c>
      <c r="Y38" s="182" t="s">
        <v>91</v>
      </c>
      <c r="Z38" s="149">
        <v>48698</v>
      </c>
      <c r="AA38" s="149">
        <v>48698</v>
      </c>
    </row>
    <row r="39" spans="2:27" x14ac:dyDescent="0.3">
      <c r="B39" s="299">
        <v>464537</v>
      </c>
      <c r="C39" s="215" t="s">
        <v>17</v>
      </c>
      <c r="D39" s="218" t="s">
        <v>137</v>
      </c>
      <c r="E39" s="245">
        <v>24769</v>
      </c>
      <c r="F39" s="216" t="s">
        <v>1518</v>
      </c>
      <c r="G39" s="217">
        <v>45798</v>
      </c>
      <c r="H39" s="246">
        <v>12463</v>
      </c>
      <c r="I39" s="247"/>
      <c r="J39" s="247">
        <f t="shared" si="0"/>
        <v>12463</v>
      </c>
      <c r="K39" s="248" t="b">
        <f>G39=VLOOKUP(B39,'PO TOTALS'!$B$5:$I$257,4,FALSE)</f>
        <v>1</v>
      </c>
      <c r="L39" s="249">
        <v>12463</v>
      </c>
      <c r="M39" s="250">
        <f t="shared" si="1"/>
        <v>0</v>
      </c>
      <c r="N39" s="214"/>
      <c r="O39" s="216"/>
      <c r="P39" s="213" t="str">
        <f t="shared" si="2"/>
        <v>PO Date &lt; 07/01</v>
      </c>
      <c r="U39" s="182">
        <v>461680</v>
      </c>
      <c r="V39" s="182" t="s">
        <v>17</v>
      </c>
      <c r="W39" s="182" t="s">
        <v>170</v>
      </c>
      <c r="X39" s="182">
        <v>16779</v>
      </c>
      <c r="Y39" s="182" t="s">
        <v>91</v>
      </c>
      <c r="Z39" s="149">
        <v>82309</v>
      </c>
      <c r="AA39" s="149">
        <v>82309</v>
      </c>
    </row>
    <row r="40" spans="2:27" x14ac:dyDescent="0.3">
      <c r="B40" s="299">
        <v>464538</v>
      </c>
      <c r="C40" s="215" t="s">
        <v>17</v>
      </c>
      <c r="D40" s="218" t="s">
        <v>258</v>
      </c>
      <c r="E40" s="245">
        <v>10274</v>
      </c>
      <c r="F40" s="216" t="s">
        <v>116</v>
      </c>
      <c r="G40" s="217">
        <v>45798</v>
      </c>
      <c r="H40" s="246">
        <v>24657</v>
      </c>
      <c r="I40" s="247"/>
      <c r="J40" s="247">
        <f t="shared" si="0"/>
        <v>24657</v>
      </c>
      <c r="K40" s="248" t="b">
        <f>G40=VLOOKUP(B40,'PO TOTALS'!$B$5:$I$257,4,FALSE)</f>
        <v>1</v>
      </c>
      <c r="L40" s="249">
        <v>24657</v>
      </c>
      <c r="M40" s="250">
        <f t="shared" si="1"/>
        <v>0</v>
      </c>
      <c r="N40" s="214"/>
      <c r="O40" s="216"/>
      <c r="P40" s="213" t="str">
        <f t="shared" si="2"/>
        <v>PO Date &lt; 07/01</v>
      </c>
      <c r="U40" s="182">
        <v>461681</v>
      </c>
      <c r="V40" s="182" t="s">
        <v>17</v>
      </c>
      <c r="W40" s="182" t="s">
        <v>174</v>
      </c>
      <c r="X40" s="182">
        <v>16779</v>
      </c>
      <c r="Y40" s="182" t="s">
        <v>91</v>
      </c>
      <c r="Z40" s="149">
        <v>29180</v>
      </c>
      <c r="AA40" s="149">
        <v>29180</v>
      </c>
    </row>
    <row r="41" spans="2:27" x14ac:dyDescent="0.3">
      <c r="B41" s="299">
        <v>464503</v>
      </c>
      <c r="C41" s="215" t="s">
        <v>17</v>
      </c>
      <c r="D41" s="218" t="s">
        <v>164</v>
      </c>
      <c r="E41" s="245">
        <v>10320</v>
      </c>
      <c r="F41" s="216" t="s">
        <v>47</v>
      </c>
      <c r="G41" s="217">
        <v>45790</v>
      </c>
      <c r="H41" s="246">
        <v>2295</v>
      </c>
      <c r="I41" s="247"/>
      <c r="J41" s="247">
        <f t="shared" si="0"/>
        <v>2295</v>
      </c>
      <c r="K41" s="248" t="b">
        <f>G41=VLOOKUP(B41,'PO TOTALS'!$B$5:$I$257,4,FALSE)</f>
        <v>1</v>
      </c>
      <c r="L41" s="249">
        <v>2295</v>
      </c>
      <c r="M41" s="250">
        <f t="shared" si="1"/>
        <v>0</v>
      </c>
      <c r="N41" s="214"/>
      <c r="O41" s="216"/>
      <c r="P41" s="213" t="str">
        <f t="shared" si="2"/>
        <v>PO Date &lt; 07/01</v>
      </c>
      <c r="U41" s="182">
        <v>461682</v>
      </c>
      <c r="V41" s="182" t="s">
        <v>17</v>
      </c>
      <c r="W41" s="182" t="s">
        <v>175</v>
      </c>
      <c r="X41" s="182">
        <v>16779</v>
      </c>
      <c r="Y41" s="182" t="s">
        <v>91</v>
      </c>
      <c r="Z41" s="149">
        <v>51255</v>
      </c>
      <c r="AA41" s="149">
        <v>51255</v>
      </c>
    </row>
    <row r="42" spans="2:27" x14ac:dyDescent="0.3">
      <c r="B42" s="299">
        <v>464478</v>
      </c>
      <c r="C42" s="215" t="s">
        <v>17</v>
      </c>
      <c r="D42" s="218" t="s">
        <v>142</v>
      </c>
      <c r="E42" s="245">
        <v>25011</v>
      </c>
      <c r="F42" s="216" t="s">
        <v>239</v>
      </c>
      <c r="G42" s="217">
        <v>45785</v>
      </c>
      <c r="H42" s="246">
        <v>99000</v>
      </c>
      <c r="I42" s="247"/>
      <c r="J42" s="247">
        <f t="shared" si="0"/>
        <v>99000</v>
      </c>
      <c r="K42" s="248" t="b">
        <f>G42=VLOOKUP(B42,'PO TOTALS'!$B$5:$I$257,4,FALSE)</f>
        <v>1</v>
      </c>
      <c r="L42" s="249">
        <v>99000</v>
      </c>
      <c r="M42" s="250">
        <f t="shared" si="1"/>
        <v>0</v>
      </c>
      <c r="N42" s="214"/>
      <c r="O42" s="216"/>
      <c r="P42" s="213" t="str">
        <f t="shared" si="2"/>
        <v>PO Date &lt; 07/01</v>
      </c>
      <c r="U42" s="182">
        <v>461683</v>
      </c>
      <c r="V42" s="182" t="s">
        <v>17</v>
      </c>
      <c r="W42" s="182" t="s">
        <v>177</v>
      </c>
      <c r="X42" s="182">
        <v>16779</v>
      </c>
      <c r="Y42" s="182" t="s">
        <v>91</v>
      </c>
      <c r="Z42" s="149">
        <v>5648</v>
      </c>
      <c r="AA42" s="149">
        <v>5648</v>
      </c>
    </row>
    <row r="43" spans="2:27" x14ac:dyDescent="0.3">
      <c r="B43" s="300">
        <v>464485</v>
      </c>
      <c r="C43" s="205" t="s">
        <v>17</v>
      </c>
      <c r="D43" s="193" t="s">
        <v>128</v>
      </c>
      <c r="E43" s="206">
        <v>24769</v>
      </c>
      <c r="F43" s="207" t="s">
        <v>1518</v>
      </c>
      <c r="G43" s="208">
        <v>45785</v>
      </c>
      <c r="H43" s="209">
        <v>20887</v>
      </c>
      <c r="I43" s="210"/>
      <c r="J43" s="247">
        <f t="shared" si="0"/>
        <v>20887</v>
      </c>
      <c r="K43" s="248" t="b">
        <f>G43=VLOOKUP(B43,'PO TOTALS'!$B$5:$I$257,4,FALSE)</f>
        <v>1</v>
      </c>
      <c r="L43" s="211">
        <v>20887</v>
      </c>
      <c r="M43" s="212">
        <f t="shared" si="1"/>
        <v>0</v>
      </c>
      <c r="N43" s="204"/>
      <c r="O43" s="207"/>
      <c r="P43" s="213" t="str">
        <f t="shared" si="2"/>
        <v>PO Date &lt; 07/01</v>
      </c>
      <c r="U43" s="182">
        <v>461684</v>
      </c>
      <c r="V43" s="182" t="s">
        <v>17</v>
      </c>
      <c r="W43" s="182" t="s">
        <v>179</v>
      </c>
      <c r="X43" s="182">
        <v>16779</v>
      </c>
      <c r="Y43" s="182" t="s">
        <v>91</v>
      </c>
      <c r="Z43" s="149">
        <v>38460</v>
      </c>
      <c r="AA43" s="149">
        <v>38460</v>
      </c>
    </row>
    <row r="44" spans="2:27" x14ac:dyDescent="0.3">
      <c r="B44" s="299">
        <v>464486</v>
      </c>
      <c r="C44" s="215" t="s">
        <v>17</v>
      </c>
      <c r="D44" s="218" t="s">
        <v>259</v>
      </c>
      <c r="E44" s="245">
        <v>24769</v>
      </c>
      <c r="F44" s="216" t="s">
        <v>1518</v>
      </c>
      <c r="G44" s="217">
        <v>45785</v>
      </c>
      <c r="H44" s="246">
        <v>21382</v>
      </c>
      <c r="I44" s="247"/>
      <c r="J44" s="247">
        <f t="shared" si="0"/>
        <v>21382</v>
      </c>
      <c r="K44" s="248" t="b">
        <f>G44=VLOOKUP(B44,'PO TOTALS'!$B$5:$I$257,4,FALSE)</f>
        <v>1</v>
      </c>
      <c r="L44" s="249">
        <v>21382</v>
      </c>
      <c r="M44" s="250">
        <f t="shared" si="1"/>
        <v>0</v>
      </c>
      <c r="N44" s="214"/>
      <c r="O44" s="216"/>
      <c r="P44" s="213" t="str">
        <f t="shared" si="2"/>
        <v>PO Date &lt; 07/01</v>
      </c>
      <c r="U44" s="182">
        <v>461704</v>
      </c>
      <c r="V44" s="182" t="s">
        <v>17</v>
      </c>
      <c r="W44" s="182" t="s">
        <v>181</v>
      </c>
      <c r="X44" s="182">
        <v>16603</v>
      </c>
      <c r="Y44" s="182" t="s">
        <v>97</v>
      </c>
      <c r="Z44" s="149">
        <v>43602194.350000001</v>
      </c>
      <c r="AA44" s="149">
        <v>43602194.350000001</v>
      </c>
    </row>
    <row r="45" spans="2:27" x14ac:dyDescent="0.3">
      <c r="B45" s="299">
        <v>464488</v>
      </c>
      <c r="C45" s="215" t="s">
        <v>17</v>
      </c>
      <c r="D45" s="218" t="s">
        <v>164</v>
      </c>
      <c r="E45" s="245">
        <v>24692</v>
      </c>
      <c r="F45" s="216" t="s">
        <v>119</v>
      </c>
      <c r="G45" s="217">
        <v>45785</v>
      </c>
      <c r="H45" s="246">
        <v>224283.77</v>
      </c>
      <c r="I45" s="247"/>
      <c r="J45" s="247">
        <f t="shared" si="0"/>
        <v>224283.77</v>
      </c>
      <c r="K45" s="248" t="b">
        <f>G45=VLOOKUP(B45,'PO TOTALS'!$B$5:$I$257,4,FALSE)</f>
        <v>1</v>
      </c>
      <c r="L45" s="249">
        <v>224283.77</v>
      </c>
      <c r="M45" s="250">
        <f t="shared" si="1"/>
        <v>0</v>
      </c>
      <c r="N45" s="214"/>
      <c r="O45" s="216"/>
      <c r="P45" s="213" t="str">
        <f t="shared" si="2"/>
        <v>PO Date &lt; 07/01</v>
      </c>
      <c r="U45" s="182">
        <v>461717</v>
      </c>
      <c r="V45" s="182" t="s">
        <v>17</v>
      </c>
      <c r="W45" s="182" t="s">
        <v>181</v>
      </c>
      <c r="X45" s="182">
        <v>24769</v>
      </c>
      <c r="Y45" s="182" t="s">
        <v>1518</v>
      </c>
      <c r="Z45" s="149">
        <v>192395.42</v>
      </c>
      <c r="AA45" s="149">
        <v>192395.42</v>
      </c>
    </row>
    <row r="46" spans="2:27" x14ac:dyDescent="0.3">
      <c r="B46" s="299">
        <v>464489</v>
      </c>
      <c r="C46" s="215" t="s">
        <v>17</v>
      </c>
      <c r="D46" s="218" t="s">
        <v>144</v>
      </c>
      <c r="E46" s="245">
        <v>22510</v>
      </c>
      <c r="F46" s="216" t="s">
        <v>102</v>
      </c>
      <c r="G46" s="217">
        <v>45785</v>
      </c>
      <c r="H46" s="246">
        <v>6989.49</v>
      </c>
      <c r="I46" s="247"/>
      <c r="J46" s="247">
        <f t="shared" si="0"/>
        <v>6989.49</v>
      </c>
      <c r="K46" s="248" t="b">
        <f>G46=VLOOKUP(B46,'PO TOTALS'!$B$5:$I$257,4,FALSE)</f>
        <v>1</v>
      </c>
      <c r="L46" s="249">
        <v>6989.49</v>
      </c>
      <c r="M46" s="250">
        <f t="shared" si="1"/>
        <v>0</v>
      </c>
      <c r="N46" s="214"/>
      <c r="O46" s="216"/>
      <c r="P46" s="213" t="str">
        <f t="shared" si="2"/>
        <v>PO Date &lt; 07/01</v>
      </c>
      <c r="U46" s="182">
        <v>461763</v>
      </c>
      <c r="V46" s="182" t="s">
        <v>17</v>
      </c>
      <c r="W46" s="182" t="s">
        <v>181</v>
      </c>
      <c r="X46" s="182">
        <v>16643</v>
      </c>
      <c r="Y46" s="182" t="s">
        <v>48</v>
      </c>
      <c r="Z46" s="149">
        <v>1170820.7</v>
      </c>
      <c r="AA46" s="149">
        <v>1170820.7</v>
      </c>
    </row>
    <row r="47" spans="2:27" x14ac:dyDescent="0.3">
      <c r="B47" s="299">
        <v>464456</v>
      </c>
      <c r="C47" s="215" t="s">
        <v>17</v>
      </c>
      <c r="D47" s="218" t="s">
        <v>222</v>
      </c>
      <c r="E47" s="245">
        <v>24769</v>
      </c>
      <c r="F47" s="216" t="s">
        <v>1518</v>
      </c>
      <c r="G47" s="217">
        <v>45779</v>
      </c>
      <c r="H47" s="246">
        <v>20544</v>
      </c>
      <c r="I47" s="247"/>
      <c r="J47" s="247">
        <f t="shared" si="0"/>
        <v>20544</v>
      </c>
      <c r="K47" s="248" t="b">
        <f>G47=VLOOKUP(B47,'PO TOTALS'!$B$5:$I$257,4,FALSE)</f>
        <v>1</v>
      </c>
      <c r="L47" s="249">
        <v>20544</v>
      </c>
      <c r="M47" s="250">
        <f t="shared" si="1"/>
        <v>0</v>
      </c>
      <c r="N47" s="214"/>
      <c r="O47" s="216"/>
      <c r="P47" s="213" t="str">
        <f t="shared" si="2"/>
        <v>PO Date &lt; 07/01</v>
      </c>
      <c r="U47" s="182">
        <v>461780</v>
      </c>
      <c r="V47" s="182" t="s">
        <v>17</v>
      </c>
      <c r="W47" s="182" t="s">
        <v>114</v>
      </c>
      <c r="X47" s="182">
        <v>10215</v>
      </c>
      <c r="Y47" s="182" t="s">
        <v>33</v>
      </c>
      <c r="Z47" s="149">
        <v>153719.57999999999</v>
      </c>
      <c r="AA47" s="149">
        <v>153719.57999999999</v>
      </c>
    </row>
    <row r="48" spans="2:27" x14ac:dyDescent="0.3">
      <c r="B48" s="299">
        <v>464459</v>
      </c>
      <c r="C48" s="215" t="s">
        <v>17</v>
      </c>
      <c r="D48" s="218" t="s">
        <v>153</v>
      </c>
      <c r="E48" s="206">
        <v>10208</v>
      </c>
      <c r="F48" s="216" t="s">
        <v>30</v>
      </c>
      <c r="G48" s="208">
        <v>45779</v>
      </c>
      <c r="H48" s="209">
        <v>152196</v>
      </c>
      <c r="I48" s="210"/>
      <c r="J48" s="247">
        <f t="shared" si="0"/>
        <v>152196</v>
      </c>
      <c r="K48" s="248" t="b">
        <f>G48=VLOOKUP(B48,'PO TOTALS'!$B$5:$I$257,4,FALSE)</f>
        <v>1</v>
      </c>
      <c r="L48" s="211">
        <v>152196</v>
      </c>
      <c r="M48" s="212">
        <f t="shared" si="1"/>
        <v>0</v>
      </c>
      <c r="N48" s="204"/>
      <c r="O48" s="207"/>
      <c r="P48" s="213" t="str">
        <f t="shared" si="2"/>
        <v>PO Date &lt; 07/01</v>
      </c>
      <c r="U48" s="182">
        <v>461798</v>
      </c>
      <c r="V48" s="182" t="s">
        <v>17</v>
      </c>
      <c r="W48" s="182" t="s">
        <v>181</v>
      </c>
      <c r="X48" s="182">
        <v>10320</v>
      </c>
      <c r="Y48" s="182" t="s">
        <v>47</v>
      </c>
      <c r="Z48" s="149">
        <v>228695</v>
      </c>
      <c r="AA48" s="149">
        <v>228695</v>
      </c>
    </row>
    <row r="49" spans="2:27" x14ac:dyDescent="0.3">
      <c r="B49" s="299">
        <v>464438</v>
      </c>
      <c r="C49" s="215" t="s">
        <v>17</v>
      </c>
      <c r="D49" s="218" t="s">
        <v>142</v>
      </c>
      <c r="E49" s="245">
        <v>27060</v>
      </c>
      <c r="F49" s="216" t="s">
        <v>1548</v>
      </c>
      <c r="G49" s="217">
        <v>45777</v>
      </c>
      <c r="H49" s="246">
        <v>850.3</v>
      </c>
      <c r="I49" s="247"/>
      <c r="J49" s="247">
        <f t="shared" si="0"/>
        <v>850.3</v>
      </c>
      <c r="K49" s="248" t="b">
        <f>G49=VLOOKUP(B49,'PO TOTALS'!$B$5:$I$257,4,FALSE)</f>
        <v>1</v>
      </c>
      <c r="L49" s="249">
        <v>850.3</v>
      </c>
      <c r="M49" s="212">
        <f t="shared" si="1"/>
        <v>0</v>
      </c>
      <c r="N49" s="204"/>
      <c r="O49" s="207"/>
      <c r="P49" s="213" t="str">
        <f t="shared" si="2"/>
        <v>PO Date &lt; 07/01</v>
      </c>
      <c r="U49" s="182">
        <v>461939</v>
      </c>
      <c r="V49" s="182" t="s">
        <v>17</v>
      </c>
      <c r="W49" s="182" t="s">
        <v>141</v>
      </c>
      <c r="X49" s="182">
        <v>22630</v>
      </c>
      <c r="Y49" s="182" t="s">
        <v>51</v>
      </c>
      <c r="Z49" s="149">
        <v>16552</v>
      </c>
      <c r="AA49" s="149">
        <v>16552</v>
      </c>
    </row>
    <row r="50" spans="2:27" x14ac:dyDescent="0.3">
      <c r="B50" s="299">
        <v>464423</v>
      </c>
      <c r="C50" s="215" t="s">
        <v>17</v>
      </c>
      <c r="D50" s="218" t="s">
        <v>1529</v>
      </c>
      <c r="E50" s="245">
        <v>25243</v>
      </c>
      <c r="F50" s="216" t="s">
        <v>236</v>
      </c>
      <c r="G50" s="217">
        <v>45775</v>
      </c>
      <c r="H50" s="246">
        <v>88800</v>
      </c>
      <c r="I50" s="247"/>
      <c r="J50" s="247">
        <f t="shared" si="0"/>
        <v>88800</v>
      </c>
      <c r="K50" s="248" t="b">
        <f>G50=VLOOKUP(B50,'PO TOTALS'!$B$5:$I$257,4,FALSE)</f>
        <v>1</v>
      </c>
      <c r="L50" s="249">
        <v>88800</v>
      </c>
      <c r="M50" s="212">
        <f t="shared" si="1"/>
        <v>0</v>
      </c>
      <c r="N50" s="204"/>
      <c r="O50" s="207"/>
      <c r="P50" s="213" t="str">
        <f t="shared" si="2"/>
        <v>PO Date &lt; 07/01</v>
      </c>
      <c r="U50" s="182">
        <v>461941</v>
      </c>
      <c r="V50" s="182" t="s">
        <v>17</v>
      </c>
      <c r="W50" s="182" t="s">
        <v>179</v>
      </c>
      <c r="X50" s="182">
        <v>25031</v>
      </c>
      <c r="Y50" s="182" t="s">
        <v>223</v>
      </c>
      <c r="Z50" s="149">
        <v>41940</v>
      </c>
      <c r="AA50" s="149">
        <v>41940</v>
      </c>
    </row>
    <row r="51" spans="2:27" x14ac:dyDescent="0.3">
      <c r="B51" s="299">
        <v>464346</v>
      </c>
      <c r="C51" s="215" t="s">
        <v>17</v>
      </c>
      <c r="D51" s="215" t="s">
        <v>135</v>
      </c>
      <c r="E51" s="245">
        <v>25243</v>
      </c>
      <c r="F51" s="216" t="s">
        <v>236</v>
      </c>
      <c r="G51" s="217">
        <v>45747</v>
      </c>
      <c r="H51" s="246">
        <v>245853</v>
      </c>
      <c r="I51" s="247"/>
      <c r="J51" s="247">
        <f t="shared" si="0"/>
        <v>245853</v>
      </c>
      <c r="K51" s="248" t="b">
        <f>G51=VLOOKUP(B51,'PO TOTALS'!$B$5:$I$257,4,FALSE)</f>
        <v>1</v>
      </c>
      <c r="L51" s="249">
        <v>245853</v>
      </c>
      <c r="M51" s="212">
        <f t="shared" si="1"/>
        <v>0</v>
      </c>
      <c r="N51" s="204"/>
      <c r="O51" s="207"/>
      <c r="P51" s="213" t="str">
        <f t="shared" si="2"/>
        <v>PO Date &lt; 07/01</v>
      </c>
      <c r="U51" s="182">
        <v>461987</v>
      </c>
      <c r="V51" s="182" t="s">
        <v>17</v>
      </c>
      <c r="W51" s="182" t="s">
        <v>144</v>
      </c>
      <c r="X51" s="182">
        <v>25101</v>
      </c>
      <c r="Y51" s="182" t="s">
        <v>351</v>
      </c>
      <c r="Z51" s="149">
        <v>1075984</v>
      </c>
      <c r="AA51" s="149">
        <v>1075984</v>
      </c>
    </row>
    <row r="52" spans="2:27" x14ac:dyDescent="0.3">
      <c r="B52" s="299">
        <v>464347</v>
      </c>
      <c r="C52" s="215" t="s">
        <v>17</v>
      </c>
      <c r="D52" s="218" t="s">
        <v>137</v>
      </c>
      <c r="E52" s="245">
        <v>25243</v>
      </c>
      <c r="F52" s="216" t="s">
        <v>236</v>
      </c>
      <c r="G52" s="217">
        <v>45747</v>
      </c>
      <c r="H52" s="246">
        <v>114471</v>
      </c>
      <c r="I52" s="247"/>
      <c r="J52" s="247">
        <f t="shared" si="0"/>
        <v>114471</v>
      </c>
      <c r="K52" s="248" t="b">
        <f>G52=VLOOKUP(B52,'PO TOTALS'!$B$5:$I$257,4,FALSE)</f>
        <v>1</v>
      </c>
      <c r="L52" s="249">
        <v>114471</v>
      </c>
      <c r="M52" s="212">
        <f t="shared" si="1"/>
        <v>0</v>
      </c>
      <c r="N52" s="204"/>
      <c r="O52" s="207"/>
      <c r="P52" s="213" t="str">
        <f t="shared" si="2"/>
        <v>PO Date &lt; 07/01</v>
      </c>
      <c r="U52" s="182">
        <v>461988</v>
      </c>
      <c r="V52" s="182" t="s">
        <v>17</v>
      </c>
      <c r="W52" s="182" t="s">
        <v>229</v>
      </c>
      <c r="X52" s="182">
        <v>25101</v>
      </c>
      <c r="Y52" s="182" t="s">
        <v>351</v>
      </c>
      <c r="Z52" s="149">
        <v>179233</v>
      </c>
      <c r="AA52" s="149">
        <v>179233</v>
      </c>
    </row>
    <row r="53" spans="2:27" x14ac:dyDescent="0.3">
      <c r="B53" s="299">
        <v>464344</v>
      </c>
      <c r="C53" s="215" t="s">
        <v>17</v>
      </c>
      <c r="D53" s="215" t="s">
        <v>296</v>
      </c>
      <c r="E53" s="245">
        <v>10309</v>
      </c>
      <c r="F53" s="216" t="s">
        <v>44</v>
      </c>
      <c r="G53" s="217">
        <v>45744</v>
      </c>
      <c r="H53" s="246">
        <v>26250</v>
      </c>
      <c r="I53" s="247"/>
      <c r="J53" s="247">
        <f t="shared" si="0"/>
        <v>26250</v>
      </c>
      <c r="K53" s="248" t="b">
        <f>G53=VLOOKUP(B53,'PO TOTALS'!$B$5:$I$257,4,FALSE)</f>
        <v>1</v>
      </c>
      <c r="L53" s="249">
        <v>26250</v>
      </c>
      <c r="M53" s="212">
        <f t="shared" si="1"/>
        <v>0</v>
      </c>
      <c r="N53" s="204"/>
      <c r="O53" s="207"/>
      <c r="P53" s="213" t="str">
        <f t="shared" si="2"/>
        <v>PO Date &lt; 07/01</v>
      </c>
      <c r="U53" s="182">
        <v>461989</v>
      </c>
      <c r="V53" s="182" t="s">
        <v>17</v>
      </c>
      <c r="W53" s="182" t="s">
        <v>146</v>
      </c>
      <c r="X53" s="182">
        <v>25101</v>
      </c>
      <c r="Y53" s="182" t="s">
        <v>351</v>
      </c>
      <c r="Z53" s="149">
        <v>239954</v>
      </c>
      <c r="AA53" s="149">
        <v>239954</v>
      </c>
    </row>
    <row r="54" spans="2:27" x14ac:dyDescent="0.3">
      <c r="B54" s="299">
        <v>464345</v>
      </c>
      <c r="C54" s="215" t="s">
        <v>17</v>
      </c>
      <c r="D54" s="215" t="s">
        <v>135</v>
      </c>
      <c r="E54" s="245">
        <v>25657</v>
      </c>
      <c r="F54" s="216" t="s">
        <v>256</v>
      </c>
      <c r="G54" s="217">
        <v>45744</v>
      </c>
      <c r="H54" s="246">
        <v>3000</v>
      </c>
      <c r="I54" s="247"/>
      <c r="J54" s="247">
        <f t="shared" si="0"/>
        <v>3000</v>
      </c>
      <c r="K54" s="248" t="b">
        <f>G54=VLOOKUP(B54,'PO TOTALS'!$B$5:$I$257,4,FALSE)</f>
        <v>1</v>
      </c>
      <c r="L54" s="249">
        <v>3000</v>
      </c>
      <c r="M54" s="212">
        <f t="shared" si="1"/>
        <v>0</v>
      </c>
      <c r="N54" s="204"/>
      <c r="O54" s="207"/>
      <c r="P54" s="213" t="str">
        <f t="shared" si="2"/>
        <v>PO Date &lt; 07/01</v>
      </c>
      <c r="U54" s="182">
        <v>462035</v>
      </c>
      <c r="V54" s="182" t="s">
        <v>17</v>
      </c>
      <c r="W54" s="182" t="s">
        <v>180</v>
      </c>
      <c r="X54" s="182">
        <v>22884</v>
      </c>
      <c r="Y54" s="182" t="s">
        <v>233</v>
      </c>
      <c r="Z54" s="149">
        <v>23000</v>
      </c>
      <c r="AA54" s="149">
        <v>23000</v>
      </c>
    </row>
    <row r="55" spans="2:27" x14ac:dyDescent="0.3">
      <c r="B55" s="299">
        <v>464291</v>
      </c>
      <c r="C55" s="215" t="s">
        <v>17</v>
      </c>
      <c r="D55" s="215" t="s">
        <v>300</v>
      </c>
      <c r="E55" s="245">
        <v>26046</v>
      </c>
      <c r="F55" s="216" t="s">
        <v>352</v>
      </c>
      <c r="G55" s="217">
        <v>45728</v>
      </c>
      <c r="H55" s="246">
        <v>265890.13</v>
      </c>
      <c r="I55" s="247"/>
      <c r="J55" s="247">
        <f t="shared" si="0"/>
        <v>265890.13</v>
      </c>
      <c r="K55" s="248" t="b">
        <f>G55=VLOOKUP(B55,'PO TOTALS'!$B$5:$I$257,4,FALSE)</f>
        <v>1</v>
      </c>
      <c r="L55" s="249">
        <v>265890.13</v>
      </c>
      <c r="M55" s="212">
        <f t="shared" si="1"/>
        <v>0</v>
      </c>
      <c r="N55" s="204"/>
      <c r="O55" s="207"/>
      <c r="P55" s="213" t="str">
        <f t="shared" si="2"/>
        <v>PO Date &lt; 07/01</v>
      </c>
      <c r="U55" s="182">
        <v>462091</v>
      </c>
      <c r="V55" s="182" t="s">
        <v>17</v>
      </c>
      <c r="W55" s="182" t="s">
        <v>133</v>
      </c>
      <c r="X55" s="182">
        <v>10209</v>
      </c>
      <c r="Y55" s="182" t="s">
        <v>46</v>
      </c>
      <c r="Z55" s="149">
        <v>280510</v>
      </c>
      <c r="AA55" s="149">
        <v>280510</v>
      </c>
    </row>
    <row r="56" spans="2:27" x14ac:dyDescent="0.3">
      <c r="B56" s="300">
        <v>464283</v>
      </c>
      <c r="C56" s="205" t="s">
        <v>17</v>
      </c>
      <c r="D56" s="205" t="s">
        <v>170</v>
      </c>
      <c r="E56" s="206">
        <v>28426</v>
      </c>
      <c r="F56" s="207" t="s">
        <v>1531</v>
      </c>
      <c r="G56" s="208">
        <v>45726</v>
      </c>
      <c r="H56" s="209">
        <v>85742.05</v>
      </c>
      <c r="I56" s="210"/>
      <c r="J56" s="247">
        <f t="shared" si="0"/>
        <v>85742.05</v>
      </c>
      <c r="K56" s="248" t="b">
        <f>G56=VLOOKUP(B56,'PO TOTALS'!$B$5:$I$257,4,FALSE)</f>
        <v>1</v>
      </c>
      <c r="L56" s="211">
        <v>85742.05</v>
      </c>
      <c r="M56" s="212">
        <f t="shared" si="1"/>
        <v>0</v>
      </c>
      <c r="N56" s="204"/>
      <c r="O56" s="207"/>
      <c r="P56" s="213" t="str">
        <f t="shared" si="2"/>
        <v>PO Date &lt; 07/01</v>
      </c>
      <c r="U56" s="182">
        <v>462093</v>
      </c>
      <c r="V56" s="182" t="s">
        <v>17</v>
      </c>
      <c r="W56" s="182" t="s">
        <v>149</v>
      </c>
      <c r="X56" s="182">
        <v>10209</v>
      </c>
      <c r="Y56" s="182" t="s">
        <v>46</v>
      </c>
      <c r="Z56" s="149">
        <v>1050003.5</v>
      </c>
      <c r="AA56" s="149">
        <v>1050003.5</v>
      </c>
    </row>
    <row r="57" spans="2:27" x14ac:dyDescent="0.3">
      <c r="B57" s="300">
        <v>464257</v>
      </c>
      <c r="C57" s="205" t="s">
        <v>17</v>
      </c>
      <c r="D57" s="205" t="s">
        <v>122</v>
      </c>
      <c r="E57" s="206">
        <v>23174</v>
      </c>
      <c r="F57" s="207" t="s">
        <v>95</v>
      </c>
      <c r="G57" s="208">
        <v>45723</v>
      </c>
      <c r="H57" s="209">
        <v>722798</v>
      </c>
      <c r="I57" s="210"/>
      <c r="J57" s="247">
        <f t="shared" si="0"/>
        <v>722798</v>
      </c>
      <c r="K57" s="248" t="b">
        <f>G57=VLOOKUP(B57,'PO TOTALS'!$B$5:$I$257,4,FALSE)</f>
        <v>1</v>
      </c>
      <c r="L57" s="211">
        <v>722798</v>
      </c>
      <c r="M57" s="212">
        <f t="shared" si="1"/>
        <v>0</v>
      </c>
      <c r="N57" s="204"/>
      <c r="O57" s="207"/>
      <c r="P57" s="213" t="str">
        <f t="shared" si="2"/>
        <v>PO Date &lt; 07/01</v>
      </c>
      <c r="U57" s="182">
        <v>462110</v>
      </c>
      <c r="V57" s="182" t="s">
        <v>17</v>
      </c>
      <c r="W57" s="182" t="s">
        <v>151</v>
      </c>
      <c r="X57" s="182">
        <v>25243</v>
      </c>
      <c r="Y57" s="182" t="s">
        <v>236</v>
      </c>
      <c r="Z57" s="149">
        <v>39430</v>
      </c>
      <c r="AA57" s="149">
        <v>39430</v>
      </c>
    </row>
    <row r="58" spans="2:27" x14ac:dyDescent="0.3">
      <c r="B58" s="300">
        <v>464258</v>
      </c>
      <c r="C58" s="205" t="s">
        <v>17</v>
      </c>
      <c r="D58" s="205" t="s">
        <v>177</v>
      </c>
      <c r="E58" s="206">
        <v>10320</v>
      </c>
      <c r="F58" s="207" t="s">
        <v>47</v>
      </c>
      <c r="G58" s="208">
        <v>45723</v>
      </c>
      <c r="H58" s="209">
        <v>7225</v>
      </c>
      <c r="I58" s="210"/>
      <c r="J58" s="247">
        <f t="shared" si="0"/>
        <v>7225</v>
      </c>
      <c r="K58" s="248" t="b">
        <f>G58=VLOOKUP(B58,'PO TOTALS'!$B$5:$I$257,4,FALSE)</f>
        <v>1</v>
      </c>
      <c r="L58" s="211">
        <v>7225</v>
      </c>
      <c r="M58" s="212">
        <f t="shared" si="1"/>
        <v>0</v>
      </c>
      <c r="N58" s="204"/>
      <c r="O58" s="207"/>
      <c r="P58" s="213" t="str">
        <f t="shared" si="2"/>
        <v>PO Date &lt; 07/01</v>
      </c>
      <c r="U58" s="182">
        <v>462111</v>
      </c>
      <c r="V58" s="182" t="s">
        <v>17</v>
      </c>
      <c r="W58" s="182" t="s">
        <v>235</v>
      </c>
      <c r="X58" s="182">
        <v>25243</v>
      </c>
      <c r="Y58" s="182" t="s">
        <v>236</v>
      </c>
      <c r="Z58" s="149">
        <v>66699</v>
      </c>
      <c r="AA58" s="149">
        <v>66699</v>
      </c>
    </row>
    <row r="59" spans="2:27" x14ac:dyDescent="0.3">
      <c r="B59" s="300">
        <v>464259</v>
      </c>
      <c r="C59" s="205" t="s">
        <v>17</v>
      </c>
      <c r="D59" s="205" t="s">
        <v>141</v>
      </c>
      <c r="E59" s="206">
        <v>28303</v>
      </c>
      <c r="F59" s="207" t="s">
        <v>1510</v>
      </c>
      <c r="G59" s="208">
        <v>45723</v>
      </c>
      <c r="H59" s="209">
        <v>1132894</v>
      </c>
      <c r="I59" s="210"/>
      <c r="J59" s="247">
        <f t="shared" si="0"/>
        <v>1132894</v>
      </c>
      <c r="K59" s="248" t="b">
        <f>G59=VLOOKUP(B59,'PO TOTALS'!$B$5:$I$257,4,FALSE)</f>
        <v>1</v>
      </c>
      <c r="L59" s="211">
        <v>1132894</v>
      </c>
      <c r="M59" s="212">
        <f t="shared" si="1"/>
        <v>0</v>
      </c>
      <c r="N59" s="204"/>
      <c r="O59" s="207"/>
      <c r="P59" s="213" t="str">
        <f t="shared" si="2"/>
        <v>PO Date &lt; 07/01</v>
      </c>
      <c r="U59" s="182">
        <v>462248</v>
      </c>
      <c r="V59" s="182" t="s">
        <v>17</v>
      </c>
      <c r="W59" s="182" t="s">
        <v>149</v>
      </c>
      <c r="X59" s="182">
        <v>10320</v>
      </c>
      <c r="Y59" s="182" t="s">
        <v>47</v>
      </c>
      <c r="Z59" s="149">
        <v>68365</v>
      </c>
      <c r="AA59" s="149">
        <v>68365</v>
      </c>
    </row>
    <row r="60" spans="2:27" x14ac:dyDescent="0.3">
      <c r="B60" s="300">
        <v>464260</v>
      </c>
      <c r="C60" s="205" t="s">
        <v>17</v>
      </c>
      <c r="D60" s="205" t="s">
        <v>179</v>
      </c>
      <c r="E60" s="206">
        <v>10320</v>
      </c>
      <c r="F60" s="207" t="s">
        <v>47</v>
      </c>
      <c r="G60" s="208">
        <v>45723</v>
      </c>
      <c r="H60" s="209">
        <v>8570</v>
      </c>
      <c r="I60" s="210"/>
      <c r="J60" s="247">
        <f t="shared" si="0"/>
        <v>8570</v>
      </c>
      <c r="K60" s="248" t="b">
        <f>G60=VLOOKUP(B60,'PO TOTALS'!$B$5:$I$257,4,FALSE)</f>
        <v>1</v>
      </c>
      <c r="L60" s="211">
        <v>8570</v>
      </c>
      <c r="M60" s="212">
        <f t="shared" si="1"/>
        <v>0</v>
      </c>
      <c r="N60" s="204"/>
      <c r="O60" s="207"/>
      <c r="P60" s="213" t="str">
        <f t="shared" si="2"/>
        <v>PO Date &lt; 07/01</v>
      </c>
      <c r="U60" s="182">
        <v>462345</v>
      </c>
      <c r="V60" s="182" t="s">
        <v>17</v>
      </c>
      <c r="W60" s="182" t="s">
        <v>251</v>
      </c>
      <c r="X60" s="182">
        <v>25614</v>
      </c>
      <c r="Y60" s="182" t="s">
        <v>253</v>
      </c>
      <c r="Z60" s="149">
        <v>64750</v>
      </c>
      <c r="AA60" s="149">
        <v>64750</v>
      </c>
    </row>
    <row r="61" spans="2:27" x14ac:dyDescent="0.3">
      <c r="B61" s="300">
        <v>464264</v>
      </c>
      <c r="C61" s="205" t="s">
        <v>17</v>
      </c>
      <c r="D61" s="205" t="s">
        <v>153</v>
      </c>
      <c r="E61" s="206">
        <v>10309</v>
      </c>
      <c r="F61" s="207" t="s">
        <v>44</v>
      </c>
      <c r="G61" s="208">
        <v>45723</v>
      </c>
      <c r="H61" s="209">
        <v>343441.73</v>
      </c>
      <c r="I61" s="210"/>
      <c r="J61" s="247">
        <f t="shared" si="0"/>
        <v>343441.73</v>
      </c>
      <c r="K61" s="248" t="b">
        <f>G61=VLOOKUP(B61,'PO TOTALS'!$B$5:$I$257,4,FALSE)</f>
        <v>1</v>
      </c>
      <c r="L61" s="211">
        <v>343441.73</v>
      </c>
      <c r="M61" s="212">
        <f t="shared" si="1"/>
        <v>0</v>
      </c>
      <c r="N61" s="204"/>
      <c r="O61" s="207"/>
      <c r="P61" s="213" t="str">
        <f t="shared" si="2"/>
        <v>PO Date &lt; 07/01</v>
      </c>
      <c r="U61" s="182">
        <v>462357</v>
      </c>
      <c r="V61" s="182" t="s">
        <v>17</v>
      </c>
      <c r="W61" s="182" t="s">
        <v>144</v>
      </c>
      <c r="X61" s="182">
        <v>26775</v>
      </c>
      <c r="Y61" s="182" t="s">
        <v>308</v>
      </c>
      <c r="Z61" s="149">
        <v>13672573</v>
      </c>
      <c r="AA61" s="149">
        <v>13672573</v>
      </c>
    </row>
    <row r="62" spans="2:27" x14ac:dyDescent="0.3">
      <c r="B62" s="300">
        <v>464265</v>
      </c>
      <c r="C62" s="205" t="s">
        <v>17</v>
      </c>
      <c r="D62" s="205" t="s">
        <v>135</v>
      </c>
      <c r="E62" s="206">
        <v>10309</v>
      </c>
      <c r="F62" s="207" t="s">
        <v>44</v>
      </c>
      <c r="G62" s="208">
        <v>45723</v>
      </c>
      <c r="H62" s="209">
        <v>525355.67000000004</v>
      </c>
      <c r="I62" s="210"/>
      <c r="J62" s="247">
        <f t="shared" si="0"/>
        <v>525355.67000000004</v>
      </c>
      <c r="K62" s="248" t="b">
        <f>G62=VLOOKUP(B62,'PO TOTALS'!$B$5:$I$257,4,FALSE)</f>
        <v>1</v>
      </c>
      <c r="L62" s="211">
        <v>525355.67000000004</v>
      </c>
      <c r="M62" s="212">
        <f t="shared" si="1"/>
        <v>0</v>
      </c>
      <c r="N62" s="204"/>
      <c r="O62" s="207"/>
      <c r="P62" s="213" t="str">
        <f t="shared" si="2"/>
        <v>PO Date &lt; 07/01</v>
      </c>
      <c r="U62" s="182">
        <v>462358</v>
      </c>
      <c r="V62" s="182" t="s">
        <v>17</v>
      </c>
      <c r="W62" s="182" t="s">
        <v>146</v>
      </c>
      <c r="X62" s="182">
        <v>26775</v>
      </c>
      <c r="Y62" s="182" t="s">
        <v>308</v>
      </c>
      <c r="Z62" s="149">
        <v>3482147</v>
      </c>
      <c r="AA62" s="149">
        <v>3482147</v>
      </c>
    </row>
    <row r="63" spans="2:27" x14ac:dyDescent="0.3">
      <c r="B63" s="300">
        <v>464266</v>
      </c>
      <c r="C63" s="205" t="s">
        <v>17</v>
      </c>
      <c r="D63" s="205" t="s">
        <v>169</v>
      </c>
      <c r="E63" s="206">
        <v>10309</v>
      </c>
      <c r="F63" s="207" t="s">
        <v>44</v>
      </c>
      <c r="G63" s="208">
        <v>45723</v>
      </c>
      <c r="H63" s="209">
        <v>302796.61</v>
      </c>
      <c r="I63" s="210"/>
      <c r="J63" s="247">
        <f t="shared" si="0"/>
        <v>302796.61</v>
      </c>
      <c r="K63" s="248" t="b">
        <f>G63=VLOOKUP(B63,'PO TOTALS'!$B$5:$I$257,4,FALSE)</f>
        <v>1</v>
      </c>
      <c r="L63" s="211">
        <v>302796.61</v>
      </c>
      <c r="M63" s="212">
        <f t="shared" si="1"/>
        <v>0</v>
      </c>
      <c r="N63" s="204"/>
      <c r="O63" s="207"/>
      <c r="P63" s="213" t="str">
        <f t="shared" si="2"/>
        <v>PO Date &lt; 07/01</v>
      </c>
      <c r="U63" s="182">
        <v>462359</v>
      </c>
      <c r="V63" s="182" t="s">
        <v>17</v>
      </c>
      <c r="W63" s="182" t="s">
        <v>229</v>
      </c>
      <c r="X63" s="182">
        <v>26775</v>
      </c>
      <c r="Y63" s="182" t="s">
        <v>308</v>
      </c>
      <c r="Z63" s="149">
        <v>1361922.53</v>
      </c>
      <c r="AA63" s="149">
        <v>1361922.53</v>
      </c>
    </row>
    <row r="64" spans="2:27" x14ac:dyDescent="0.3">
      <c r="B64" s="300">
        <v>464268</v>
      </c>
      <c r="C64" s="205" t="s">
        <v>17</v>
      </c>
      <c r="D64" s="205" t="s">
        <v>229</v>
      </c>
      <c r="E64" s="206">
        <v>10309</v>
      </c>
      <c r="F64" s="207" t="s">
        <v>44</v>
      </c>
      <c r="G64" s="208">
        <v>45723</v>
      </c>
      <c r="H64" s="209">
        <v>365734.21</v>
      </c>
      <c r="I64" s="210"/>
      <c r="J64" s="247">
        <f t="shared" si="0"/>
        <v>365734.21</v>
      </c>
      <c r="K64" s="248" t="b">
        <f>G64=VLOOKUP(B64,'PO TOTALS'!$B$5:$I$257,4,FALSE)</f>
        <v>1</v>
      </c>
      <c r="L64" s="211">
        <v>365734.21</v>
      </c>
      <c r="M64" s="212">
        <f t="shared" si="1"/>
        <v>0</v>
      </c>
      <c r="N64" s="204"/>
      <c r="O64" s="207"/>
      <c r="P64" s="213" t="str">
        <f t="shared" si="2"/>
        <v>PO Date &lt; 07/01</v>
      </c>
      <c r="U64" s="182">
        <v>462418</v>
      </c>
      <c r="V64" s="182" t="s">
        <v>17</v>
      </c>
      <c r="W64" s="182" t="s">
        <v>149</v>
      </c>
      <c r="X64" s="182">
        <v>16603</v>
      </c>
      <c r="Y64" s="182" t="s">
        <v>97</v>
      </c>
      <c r="Z64" s="149">
        <v>12671288.58</v>
      </c>
      <c r="AA64" s="149">
        <v>12671288.58</v>
      </c>
    </row>
    <row r="65" spans="2:27" x14ac:dyDescent="0.3">
      <c r="B65" s="300">
        <v>464270</v>
      </c>
      <c r="C65" s="205" t="s">
        <v>17</v>
      </c>
      <c r="D65" s="205" t="s">
        <v>294</v>
      </c>
      <c r="E65" s="206">
        <v>10309</v>
      </c>
      <c r="F65" s="207" t="s">
        <v>44</v>
      </c>
      <c r="G65" s="208">
        <v>45723</v>
      </c>
      <c r="H65" s="209">
        <v>372238</v>
      </c>
      <c r="I65" s="210"/>
      <c r="J65" s="247">
        <f t="shared" si="0"/>
        <v>372238</v>
      </c>
      <c r="K65" s="248" t="b">
        <f>G65=VLOOKUP(B65,'PO TOTALS'!$B$5:$I$257,4,FALSE)</f>
        <v>1</v>
      </c>
      <c r="L65" s="211">
        <v>372238</v>
      </c>
      <c r="M65" s="212">
        <f t="shared" si="1"/>
        <v>0</v>
      </c>
      <c r="N65" s="204"/>
      <c r="O65" s="207"/>
      <c r="P65" s="213" t="str">
        <f t="shared" si="2"/>
        <v>PO Date &lt; 07/01</v>
      </c>
      <c r="U65" s="182">
        <v>462494</v>
      </c>
      <c r="V65" s="182" t="s">
        <v>17</v>
      </c>
      <c r="W65" s="182" t="s">
        <v>126</v>
      </c>
      <c r="X65" s="182">
        <v>24907</v>
      </c>
      <c r="Y65" s="182" t="s">
        <v>217</v>
      </c>
      <c r="Z65" s="149">
        <v>9077</v>
      </c>
      <c r="AA65" s="149">
        <v>9077</v>
      </c>
    </row>
    <row r="66" spans="2:27" x14ac:dyDescent="0.3">
      <c r="B66" s="300">
        <v>464254</v>
      </c>
      <c r="C66" s="205" t="s">
        <v>17</v>
      </c>
      <c r="D66" s="205" t="s">
        <v>122</v>
      </c>
      <c r="E66" s="206">
        <v>10438</v>
      </c>
      <c r="F66" s="207" t="s">
        <v>103</v>
      </c>
      <c r="G66" s="208">
        <v>45721</v>
      </c>
      <c r="H66" s="209">
        <v>51250.47</v>
      </c>
      <c r="I66" s="210"/>
      <c r="J66" s="247">
        <f t="shared" si="0"/>
        <v>51250.47</v>
      </c>
      <c r="K66" s="248" t="b">
        <f>G66=VLOOKUP(B66,'PO TOTALS'!$B$5:$I$257,4,FALSE)</f>
        <v>1</v>
      </c>
      <c r="L66" s="211">
        <v>51250.47</v>
      </c>
      <c r="M66" s="212">
        <f t="shared" si="1"/>
        <v>0</v>
      </c>
      <c r="N66" s="204"/>
      <c r="O66" s="207"/>
      <c r="P66" s="213" t="str">
        <f t="shared" si="2"/>
        <v>PO Date &lt; 07/01</v>
      </c>
      <c r="U66" s="182">
        <v>462495</v>
      </c>
      <c r="V66" s="182" t="s">
        <v>17</v>
      </c>
      <c r="W66" s="182" t="s">
        <v>124</v>
      </c>
      <c r="X66" s="182">
        <v>24907</v>
      </c>
      <c r="Y66" s="182" t="s">
        <v>217</v>
      </c>
      <c r="Z66" s="149">
        <v>18100</v>
      </c>
      <c r="AA66" s="149">
        <v>18100</v>
      </c>
    </row>
    <row r="67" spans="2:27" x14ac:dyDescent="0.3">
      <c r="B67" s="300">
        <v>464244</v>
      </c>
      <c r="C67" s="205" t="s">
        <v>17</v>
      </c>
      <c r="D67" s="205" t="s">
        <v>142</v>
      </c>
      <c r="E67" s="206">
        <v>24038</v>
      </c>
      <c r="F67" s="207" t="s">
        <v>104</v>
      </c>
      <c r="G67" s="208">
        <v>45719</v>
      </c>
      <c r="H67" s="209">
        <v>62889.4</v>
      </c>
      <c r="I67" s="210"/>
      <c r="J67" s="247">
        <f t="shared" si="0"/>
        <v>62889.4</v>
      </c>
      <c r="K67" s="248" t="b">
        <f>G67=VLOOKUP(B67,'PO TOTALS'!$B$5:$I$257,4,FALSE)</f>
        <v>1</v>
      </c>
      <c r="L67" s="211">
        <v>62889.4</v>
      </c>
      <c r="M67" s="212">
        <f t="shared" si="1"/>
        <v>0</v>
      </c>
      <c r="N67" s="204"/>
      <c r="O67" s="207"/>
      <c r="P67" s="213" t="str">
        <f t="shared" si="2"/>
        <v>PO Date &lt; 07/01</v>
      </c>
      <c r="U67" s="182">
        <v>462496</v>
      </c>
      <c r="V67" s="182" t="s">
        <v>17</v>
      </c>
      <c r="W67" s="182" t="s">
        <v>128</v>
      </c>
      <c r="X67" s="182">
        <v>24907</v>
      </c>
      <c r="Y67" s="182" t="s">
        <v>217</v>
      </c>
      <c r="Z67" s="149">
        <v>5542</v>
      </c>
      <c r="AA67" s="149">
        <v>5542</v>
      </c>
    </row>
    <row r="68" spans="2:27" x14ac:dyDescent="0.3">
      <c r="B68" s="300">
        <v>464237</v>
      </c>
      <c r="C68" s="205" t="s">
        <v>17</v>
      </c>
      <c r="D68" s="205" t="s">
        <v>122</v>
      </c>
      <c r="E68" s="206">
        <v>22857</v>
      </c>
      <c r="F68" s="207" t="s">
        <v>1525</v>
      </c>
      <c r="G68" s="208">
        <v>45716</v>
      </c>
      <c r="H68" s="209">
        <v>91560</v>
      </c>
      <c r="I68" s="210"/>
      <c r="J68" s="247">
        <f t="shared" si="0"/>
        <v>91560</v>
      </c>
      <c r="K68" s="248" t="b">
        <f>G68=VLOOKUP(B68,'PO TOTALS'!$B$5:$I$257,4,FALSE)</f>
        <v>1</v>
      </c>
      <c r="L68" s="211">
        <v>91560</v>
      </c>
      <c r="M68" s="212">
        <f t="shared" si="1"/>
        <v>0</v>
      </c>
      <c r="N68" s="204"/>
      <c r="O68" s="207"/>
      <c r="P68" s="213" t="str">
        <f t="shared" si="2"/>
        <v>PO Date &lt; 07/01</v>
      </c>
      <c r="U68" s="182">
        <v>462499</v>
      </c>
      <c r="V68" s="182" t="s">
        <v>17</v>
      </c>
      <c r="W68" s="182" t="s">
        <v>132</v>
      </c>
      <c r="X68" s="182">
        <v>24907</v>
      </c>
      <c r="Y68" s="182" t="s">
        <v>217</v>
      </c>
      <c r="Z68" s="149">
        <v>12981</v>
      </c>
      <c r="AA68" s="149">
        <v>12981</v>
      </c>
    </row>
    <row r="69" spans="2:27" x14ac:dyDescent="0.3">
      <c r="B69" s="300">
        <v>464221</v>
      </c>
      <c r="C69" s="205" t="s">
        <v>17</v>
      </c>
      <c r="D69" s="205" t="s">
        <v>144</v>
      </c>
      <c r="E69" s="206">
        <v>28337</v>
      </c>
      <c r="F69" s="207" t="s">
        <v>1546</v>
      </c>
      <c r="G69" s="208">
        <v>45713</v>
      </c>
      <c r="H69" s="209">
        <v>11010</v>
      </c>
      <c r="I69" s="210"/>
      <c r="J69" s="247">
        <f t="shared" si="0"/>
        <v>11010</v>
      </c>
      <c r="K69" s="248" t="b">
        <f>G69=VLOOKUP(B69,'PO TOTALS'!$B$5:$I$257,4,FALSE)</f>
        <v>1</v>
      </c>
      <c r="L69" s="211">
        <v>11010</v>
      </c>
      <c r="M69" s="212">
        <f t="shared" si="1"/>
        <v>0</v>
      </c>
      <c r="N69" s="204"/>
      <c r="O69" s="207"/>
      <c r="P69" s="213" t="str">
        <f t="shared" si="2"/>
        <v>PO Date &lt; 07/01</v>
      </c>
      <c r="U69" s="182">
        <v>462502</v>
      </c>
      <c r="V69" s="182" t="s">
        <v>17</v>
      </c>
      <c r="W69" s="182" t="s">
        <v>174</v>
      </c>
      <c r="X69" s="182">
        <v>24907</v>
      </c>
      <c r="Y69" s="182" t="s">
        <v>217</v>
      </c>
      <c r="Z69" s="149">
        <v>11312</v>
      </c>
      <c r="AA69" s="149">
        <v>11312</v>
      </c>
    </row>
    <row r="70" spans="2:27" x14ac:dyDescent="0.3">
      <c r="B70" s="300">
        <v>464175</v>
      </c>
      <c r="C70" s="205" t="s">
        <v>17</v>
      </c>
      <c r="D70" s="205" t="s">
        <v>181</v>
      </c>
      <c r="E70" s="206">
        <v>10247</v>
      </c>
      <c r="F70" s="207" t="s">
        <v>32</v>
      </c>
      <c r="G70" s="208">
        <v>45695</v>
      </c>
      <c r="H70" s="209">
        <v>3419.44</v>
      </c>
      <c r="I70" s="210"/>
      <c r="J70" s="247">
        <f t="shared" si="0"/>
        <v>3419.44</v>
      </c>
      <c r="K70" s="248" t="b">
        <f>G70=VLOOKUP(B70,'PO TOTALS'!$B$5:$I$257,4,FALSE)</f>
        <v>1</v>
      </c>
      <c r="L70" s="211">
        <v>3419.44</v>
      </c>
      <c r="M70" s="212">
        <f t="shared" si="1"/>
        <v>0</v>
      </c>
      <c r="N70" s="204"/>
      <c r="O70" s="207"/>
      <c r="P70" s="213" t="str">
        <f t="shared" si="2"/>
        <v>PO Date &lt; 07/01</v>
      </c>
      <c r="U70" s="182">
        <v>462504</v>
      </c>
      <c r="V70" s="182" t="s">
        <v>17</v>
      </c>
      <c r="W70" s="182" t="s">
        <v>179</v>
      </c>
      <c r="X70" s="182">
        <v>24907</v>
      </c>
      <c r="Y70" s="182" t="s">
        <v>217</v>
      </c>
      <c r="Z70" s="149">
        <v>15405</v>
      </c>
      <c r="AA70" s="149">
        <v>15405</v>
      </c>
    </row>
    <row r="71" spans="2:27" x14ac:dyDescent="0.3">
      <c r="B71" s="300">
        <v>464163</v>
      </c>
      <c r="C71" s="205" t="s">
        <v>17</v>
      </c>
      <c r="D71" s="205" t="s">
        <v>122</v>
      </c>
      <c r="E71" s="206">
        <v>10448</v>
      </c>
      <c r="F71" s="207" t="s">
        <v>37</v>
      </c>
      <c r="G71" s="208">
        <v>45693</v>
      </c>
      <c r="H71" s="209">
        <v>150753</v>
      </c>
      <c r="I71" s="210"/>
      <c r="J71" s="247">
        <f t="shared" si="0"/>
        <v>150753</v>
      </c>
      <c r="K71" s="248" t="b">
        <f>G71=VLOOKUP(B71,'PO TOTALS'!$B$5:$I$257,4,FALSE)</f>
        <v>1</v>
      </c>
      <c r="L71" s="211">
        <v>150753</v>
      </c>
      <c r="M71" s="212">
        <f t="shared" si="1"/>
        <v>0</v>
      </c>
      <c r="N71" s="204"/>
      <c r="O71" s="207"/>
      <c r="P71" s="213" t="str">
        <f t="shared" si="2"/>
        <v>PO Date &lt; 07/01</v>
      </c>
      <c r="U71" s="182">
        <v>462505</v>
      </c>
      <c r="V71" s="182" t="s">
        <v>17</v>
      </c>
      <c r="W71" s="182" t="s">
        <v>167</v>
      </c>
      <c r="X71" s="182">
        <v>24907</v>
      </c>
      <c r="Y71" s="182" t="s">
        <v>217</v>
      </c>
      <c r="Z71" s="149">
        <v>11280</v>
      </c>
      <c r="AA71" s="149">
        <v>11280</v>
      </c>
    </row>
    <row r="72" spans="2:27" x14ac:dyDescent="0.3">
      <c r="B72" s="300">
        <v>464143</v>
      </c>
      <c r="C72" s="205" t="s">
        <v>17</v>
      </c>
      <c r="D72" s="205" t="s">
        <v>251</v>
      </c>
      <c r="E72" s="206">
        <v>10320</v>
      </c>
      <c r="F72" s="207" t="s">
        <v>47</v>
      </c>
      <c r="G72" s="208">
        <v>45684</v>
      </c>
      <c r="H72" s="209">
        <v>1750</v>
      </c>
      <c r="I72" s="210"/>
      <c r="J72" s="247">
        <f t="shared" ref="J72:J135" si="3">SUM(H72:I72)</f>
        <v>1750</v>
      </c>
      <c r="K72" s="248" t="b">
        <f>G72=VLOOKUP(B72,'PO TOTALS'!$B$5:$I$257,4,FALSE)</f>
        <v>1</v>
      </c>
      <c r="L72" s="211">
        <v>1750</v>
      </c>
      <c r="M72" s="212">
        <f t="shared" ref="M72:M135" si="4">L72-J72</f>
        <v>0</v>
      </c>
      <c r="N72" s="204"/>
      <c r="O72" s="207"/>
      <c r="P72" s="213" t="str">
        <f t="shared" ref="P72:P135" si="5">IF(G72&gt;=DATE(2025,7,1),L72,"PO Date &lt; 07/01")</f>
        <v>PO Date &lt; 07/01</v>
      </c>
      <c r="U72" s="182">
        <v>462506</v>
      </c>
      <c r="V72" s="182" t="s">
        <v>17</v>
      </c>
      <c r="W72" s="182" t="s">
        <v>262</v>
      </c>
      <c r="X72" s="182">
        <v>24907</v>
      </c>
      <c r="Y72" s="182" t="s">
        <v>217</v>
      </c>
      <c r="Z72" s="149">
        <v>11802</v>
      </c>
      <c r="AA72" s="149">
        <v>11802</v>
      </c>
    </row>
    <row r="73" spans="2:27" x14ac:dyDescent="0.3">
      <c r="B73" s="300">
        <v>464137</v>
      </c>
      <c r="C73" s="205" t="s">
        <v>17</v>
      </c>
      <c r="D73" s="205" t="s">
        <v>139</v>
      </c>
      <c r="E73" s="206">
        <v>27992</v>
      </c>
      <c r="F73" s="207" t="s">
        <v>1512</v>
      </c>
      <c r="G73" s="208">
        <v>45681</v>
      </c>
      <c r="H73" s="209">
        <v>3083</v>
      </c>
      <c r="I73" s="210"/>
      <c r="J73" s="247">
        <f t="shared" si="3"/>
        <v>3083</v>
      </c>
      <c r="K73" s="248" t="b">
        <f>G73=VLOOKUP(B73,'PO TOTALS'!$B$5:$I$257,4,FALSE)</f>
        <v>1</v>
      </c>
      <c r="L73" s="211">
        <v>3083</v>
      </c>
      <c r="M73" s="212">
        <f t="shared" si="4"/>
        <v>0</v>
      </c>
      <c r="N73" s="204"/>
      <c r="O73" s="207"/>
      <c r="P73" s="213" t="str">
        <f t="shared" si="5"/>
        <v>PO Date &lt; 07/01</v>
      </c>
      <c r="U73" s="182">
        <v>462511</v>
      </c>
      <c r="V73" s="182" t="s">
        <v>17</v>
      </c>
      <c r="W73" s="182" t="s">
        <v>155</v>
      </c>
      <c r="X73" s="182">
        <v>24907</v>
      </c>
      <c r="Y73" s="182" t="s">
        <v>217</v>
      </c>
      <c r="Z73" s="149">
        <v>16624</v>
      </c>
      <c r="AA73" s="149">
        <v>16624</v>
      </c>
    </row>
    <row r="74" spans="2:27" x14ac:dyDescent="0.3">
      <c r="B74" s="300">
        <v>464138</v>
      </c>
      <c r="C74" s="205" t="s">
        <v>17</v>
      </c>
      <c r="D74" s="205" t="s">
        <v>259</v>
      </c>
      <c r="E74" s="206">
        <v>27992</v>
      </c>
      <c r="F74" s="207" t="s">
        <v>1512</v>
      </c>
      <c r="G74" s="208">
        <v>45681</v>
      </c>
      <c r="H74" s="209">
        <v>807196</v>
      </c>
      <c r="I74" s="210"/>
      <c r="J74" s="247">
        <f t="shared" si="3"/>
        <v>807196</v>
      </c>
      <c r="K74" s="248" t="b">
        <f>G74=VLOOKUP(B74,'PO TOTALS'!$B$5:$I$257,4,FALSE)</f>
        <v>1</v>
      </c>
      <c r="L74" s="211">
        <v>807196</v>
      </c>
      <c r="M74" s="212">
        <f t="shared" si="4"/>
        <v>0</v>
      </c>
      <c r="N74" s="204"/>
      <c r="O74" s="207"/>
      <c r="P74" s="213" t="str">
        <f t="shared" si="5"/>
        <v>PO Date &lt; 07/01</v>
      </c>
      <c r="U74" s="182">
        <v>462512</v>
      </c>
      <c r="V74" s="182" t="s">
        <v>17</v>
      </c>
      <c r="W74" s="182" t="s">
        <v>159</v>
      </c>
      <c r="X74" s="182">
        <v>24907</v>
      </c>
      <c r="Y74" s="182" t="s">
        <v>217</v>
      </c>
      <c r="Z74" s="149">
        <v>17995</v>
      </c>
      <c r="AA74" s="149">
        <v>17995</v>
      </c>
    </row>
    <row r="75" spans="2:27" x14ac:dyDescent="0.3">
      <c r="B75" s="300">
        <v>464130</v>
      </c>
      <c r="C75" s="205" t="s">
        <v>17</v>
      </c>
      <c r="D75" s="205" t="s">
        <v>141</v>
      </c>
      <c r="E75" s="206">
        <v>10320</v>
      </c>
      <c r="F75" s="207" t="s">
        <v>47</v>
      </c>
      <c r="G75" s="208">
        <v>45680</v>
      </c>
      <c r="H75" s="209">
        <v>11155</v>
      </c>
      <c r="I75" s="210"/>
      <c r="J75" s="247">
        <f t="shared" si="3"/>
        <v>11155</v>
      </c>
      <c r="K75" s="248" t="b">
        <f>G75=VLOOKUP(B75,'PO TOTALS'!$B$5:$I$257,4,FALSE)</f>
        <v>1</v>
      </c>
      <c r="L75" s="211">
        <v>11155</v>
      </c>
      <c r="M75" s="212">
        <f t="shared" si="4"/>
        <v>0</v>
      </c>
      <c r="N75" s="204"/>
      <c r="O75" s="207"/>
      <c r="P75" s="213" t="str">
        <f t="shared" si="5"/>
        <v>PO Date &lt; 07/01</v>
      </c>
      <c r="U75" s="182">
        <v>462513</v>
      </c>
      <c r="V75" s="182" t="s">
        <v>17</v>
      </c>
      <c r="W75" s="182" t="s">
        <v>251</v>
      </c>
      <c r="X75" s="182">
        <v>24907</v>
      </c>
      <c r="Y75" s="182" t="s">
        <v>217</v>
      </c>
      <c r="Z75" s="149">
        <v>49550</v>
      </c>
      <c r="AA75" s="149">
        <v>49550</v>
      </c>
    </row>
    <row r="76" spans="2:27" x14ac:dyDescent="0.3">
      <c r="B76" s="300">
        <v>464108</v>
      </c>
      <c r="C76" s="205" t="s">
        <v>17</v>
      </c>
      <c r="D76" s="205" t="s">
        <v>148</v>
      </c>
      <c r="E76" s="206">
        <v>10320</v>
      </c>
      <c r="F76" s="207" t="s">
        <v>47</v>
      </c>
      <c r="G76" s="208">
        <v>45678</v>
      </c>
      <c r="H76" s="209">
        <v>4775</v>
      </c>
      <c r="I76" s="210"/>
      <c r="J76" s="247">
        <f t="shared" si="3"/>
        <v>4775</v>
      </c>
      <c r="K76" s="248" t="b">
        <f>G76=VLOOKUP(B76,'PO TOTALS'!$B$5:$I$257,4,FALSE)</f>
        <v>1</v>
      </c>
      <c r="L76" s="211">
        <v>4775</v>
      </c>
      <c r="M76" s="212">
        <f t="shared" si="4"/>
        <v>0</v>
      </c>
      <c r="N76" s="204"/>
      <c r="O76" s="207"/>
      <c r="P76" s="213" t="str">
        <f t="shared" si="5"/>
        <v>PO Date &lt; 07/01</v>
      </c>
      <c r="U76" s="182">
        <v>462514</v>
      </c>
      <c r="V76" s="182" t="s">
        <v>17</v>
      </c>
      <c r="W76" s="182" t="s">
        <v>266</v>
      </c>
      <c r="X76" s="182">
        <v>24907</v>
      </c>
      <c r="Y76" s="182" t="s">
        <v>217</v>
      </c>
      <c r="Z76" s="149">
        <v>10083</v>
      </c>
      <c r="AA76" s="149">
        <v>10083</v>
      </c>
    </row>
    <row r="77" spans="2:27" x14ac:dyDescent="0.3">
      <c r="B77" s="300">
        <v>464106</v>
      </c>
      <c r="C77" s="205" t="s">
        <v>17</v>
      </c>
      <c r="D77" s="205" t="s">
        <v>121</v>
      </c>
      <c r="E77" s="206">
        <v>27967</v>
      </c>
      <c r="F77" s="207" t="s">
        <v>1540</v>
      </c>
      <c r="G77" s="208">
        <v>45674</v>
      </c>
      <c r="H77" s="209">
        <v>8500</v>
      </c>
      <c r="I77" s="210"/>
      <c r="J77" s="247">
        <f t="shared" si="3"/>
        <v>8500</v>
      </c>
      <c r="K77" s="248" t="b">
        <f>G77=VLOOKUP(B77,'PO TOTALS'!$B$5:$I$257,4,FALSE)</f>
        <v>1</v>
      </c>
      <c r="L77" s="211">
        <v>8500</v>
      </c>
      <c r="M77" s="212">
        <f t="shared" si="4"/>
        <v>0</v>
      </c>
      <c r="N77" s="204"/>
      <c r="O77" s="207"/>
      <c r="P77" s="213" t="str">
        <f t="shared" si="5"/>
        <v>PO Date &lt; 07/01</v>
      </c>
      <c r="U77" s="182">
        <v>462516</v>
      </c>
      <c r="V77" s="182" t="s">
        <v>17</v>
      </c>
      <c r="W77" s="182" t="s">
        <v>222</v>
      </c>
      <c r="X77" s="182">
        <v>24907</v>
      </c>
      <c r="Y77" s="182" t="s">
        <v>217</v>
      </c>
      <c r="Z77" s="149">
        <v>2240</v>
      </c>
      <c r="AA77" s="149">
        <v>2240</v>
      </c>
    </row>
    <row r="78" spans="2:27" x14ac:dyDescent="0.3">
      <c r="B78" s="300">
        <v>464107</v>
      </c>
      <c r="C78" s="205" t="s">
        <v>17</v>
      </c>
      <c r="D78" s="205" t="s">
        <v>1534</v>
      </c>
      <c r="E78" s="206">
        <v>27967</v>
      </c>
      <c r="F78" s="207" t="s">
        <v>1540</v>
      </c>
      <c r="G78" s="208">
        <v>45674</v>
      </c>
      <c r="H78" s="209">
        <v>4500</v>
      </c>
      <c r="I78" s="210"/>
      <c r="J78" s="247">
        <f t="shared" si="3"/>
        <v>4500</v>
      </c>
      <c r="K78" s="248" t="b">
        <f>G78=VLOOKUP(B78,'PO TOTALS'!$B$5:$I$257,4,FALSE)</f>
        <v>1</v>
      </c>
      <c r="L78" s="211">
        <v>4500</v>
      </c>
      <c r="M78" s="212">
        <f t="shared" si="4"/>
        <v>0</v>
      </c>
      <c r="N78" s="204"/>
      <c r="O78" s="207"/>
      <c r="P78" s="213" t="str">
        <f t="shared" si="5"/>
        <v>PO Date &lt; 07/01</v>
      </c>
      <c r="U78" s="182">
        <v>462518</v>
      </c>
      <c r="V78" s="182" t="s">
        <v>17</v>
      </c>
      <c r="W78" s="182" t="s">
        <v>148</v>
      </c>
      <c r="X78" s="182">
        <v>24907</v>
      </c>
      <c r="Y78" s="182" t="s">
        <v>217</v>
      </c>
      <c r="Z78" s="149">
        <v>16510</v>
      </c>
      <c r="AA78" s="149">
        <v>16510</v>
      </c>
    </row>
    <row r="79" spans="2:27" x14ac:dyDescent="0.3">
      <c r="B79" s="300">
        <v>464098</v>
      </c>
      <c r="C79" s="205" t="s">
        <v>17</v>
      </c>
      <c r="D79" s="205" t="s">
        <v>122</v>
      </c>
      <c r="E79" s="206">
        <v>10320</v>
      </c>
      <c r="F79" s="207" t="s">
        <v>47</v>
      </c>
      <c r="G79" s="208">
        <v>45670</v>
      </c>
      <c r="H79" s="209">
        <v>59705</v>
      </c>
      <c r="I79" s="210"/>
      <c r="J79" s="247">
        <f t="shared" si="3"/>
        <v>59705</v>
      </c>
      <c r="K79" s="248" t="b">
        <f>G79=VLOOKUP(B79,'PO TOTALS'!$B$5:$I$257,4,FALSE)</f>
        <v>1</v>
      </c>
      <c r="L79" s="211">
        <v>59705</v>
      </c>
      <c r="M79" s="212">
        <f t="shared" si="4"/>
        <v>0</v>
      </c>
      <c r="N79" s="204"/>
      <c r="O79" s="207"/>
      <c r="P79" s="213" t="str">
        <f t="shared" si="5"/>
        <v>PO Date &lt; 07/01</v>
      </c>
      <c r="U79" s="182">
        <v>462519</v>
      </c>
      <c r="V79" s="182" t="s">
        <v>17</v>
      </c>
      <c r="W79" s="182" t="s">
        <v>142</v>
      </c>
      <c r="X79" s="182">
        <v>24907</v>
      </c>
      <c r="Y79" s="182" t="s">
        <v>217</v>
      </c>
      <c r="Z79" s="149">
        <v>21011</v>
      </c>
      <c r="AA79" s="149">
        <v>21011</v>
      </c>
    </row>
    <row r="80" spans="2:27" x14ac:dyDescent="0.3">
      <c r="B80" s="300">
        <v>464099</v>
      </c>
      <c r="C80" s="205" t="s">
        <v>17</v>
      </c>
      <c r="D80" s="205" t="s">
        <v>170</v>
      </c>
      <c r="E80" s="206">
        <v>10320</v>
      </c>
      <c r="F80" s="207" t="s">
        <v>47</v>
      </c>
      <c r="G80" s="208">
        <v>45670</v>
      </c>
      <c r="H80" s="209">
        <v>29500</v>
      </c>
      <c r="I80" s="210"/>
      <c r="J80" s="247">
        <f t="shared" si="3"/>
        <v>29500</v>
      </c>
      <c r="K80" s="248" t="b">
        <f>G80=VLOOKUP(B80,'PO TOTALS'!$B$5:$I$257,4,FALSE)</f>
        <v>1</v>
      </c>
      <c r="L80" s="211">
        <v>29500</v>
      </c>
      <c r="M80" s="212">
        <f t="shared" si="4"/>
        <v>0</v>
      </c>
      <c r="N80" s="204"/>
      <c r="O80" s="207"/>
      <c r="P80" s="213" t="str">
        <f t="shared" si="5"/>
        <v>PO Date &lt; 07/01</v>
      </c>
      <c r="U80" s="182">
        <v>462520</v>
      </c>
      <c r="V80" s="182" t="s">
        <v>17</v>
      </c>
      <c r="W80" s="182" t="s">
        <v>267</v>
      </c>
      <c r="X80" s="182">
        <v>24907</v>
      </c>
      <c r="Y80" s="182" t="s">
        <v>217</v>
      </c>
      <c r="Z80" s="149">
        <v>6720</v>
      </c>
      <c r="AA80" s="149">
        <v>6720</v>
      </c>
    </row>
    <row r="81" spans="2:27" x14ac:dyDescent="0.3">
      <c r="B81" s="300">
        <v>464100</v>
      </c>
      <c r="C81" s="205" t="s">
        <v>17</v>
      </c>
      <c r="D81" s="205" t="s">
        <v>169</v>
      </c>
      <c r="E81" s="206">
        <v>10320</v>
      </c>
      <c r="F81" s="207" t="s">
        <v>47</v>
      </c>
      <c r="G81" s="208">
        <v>45670</v>
      </c>
      <c r="H81" s="209">
        <v>12515</v>
      </c>
      <c r="I81" s="210"/>
      <c r="J81" s="247">
        <f t="shared" si="3"/>
        <v>12515</v>
      </c>
      <c r="K81" s="248" t="b">
        <f>G81=VLOOKUP(B81,'PO TOTALS'!$B$5:$I$257,4,FALSE)</f>
        <v>1</v>
      </c>
      <c r="L81" s="211">
        <v>12515</v>
      </c>
      <c r="M81" s="212">
        <f t="shared" si="4"/>
        <v>0</v>
      </c>
      <c r="N81" s="204"/>
      <c r="O81" s="207"/>
      <c r="P81" s="213" t="str">
        <f t="shared" si="5"/>
        <v>PO Date &lt; 07/01</v>
      </c>
      <c r="U81" s="182">
        <v>462521</v>
      </c>
      <c r="V81" s="182" t="s">
        <v>17</v>
      </c>
      <c r="W81" s="182" t="s">
        <v>139</v>
      </c>
      <c r="X81" s="182">
        <v>24907</v>
      </c>
      <c r="Y81" s="182" t="s">
        <v>217</v>
      </c>
      <c r="Z81" s="149">
        <v>20776</v>
      </c>
      <c r="AA81" s="149">
        <v>20776</v>
      </c>
    </row>
    <row r="82" spans="2:27" x14ac:dyDescent="0.3">
      <c r="B82" s="300">
        <v>464094</v>
      </c>
      <c r="C82" s="205" t="s">
        <v>17</v>
      </c>
      <c r="D82" s="205" t="s">
        <v>296</v>
      </c>
      <c r="E82" s="206">
        <v>10320</v>
      </c>
      <c r="F82" s="207" t="s">
        <v>47</v>
      </c>
      <c r="G82" s="208">
        <v>45667</v>
      </c>
      <c r="H82" s="209">
        <v>16025</v>
      </c>
      <c r="I82" s="210"/>
      <c r="J82" s="247">
        <f t="shared" si="3"/>
        <v>16025</v>
      </c>
      <c r="K82" s="248" t="b">
        <f>G82=VLOOKUP(B82,'PO TOTALS'!$B$5:$I$257,4,FALSE)</f>
        <v>1</v>
      </c>
      <c r="L82" s="211">
        <v>16025</v>
      </c>
      <c r="M82" s="212">
        <f t="shared" si="4"/>
        <v>0</v>
      </c>
      <c r="N82" s="204"/>
      <c r="O82" s="207"/>
      <c r="P82" s="213" t="str">
        <f t="shared" si="5"/>
        <v>PO Date &lt; 07/01</v>
      </c>
      <c r="U82" s="182">
        <v>462522</v>
      </c>
      <c r="V82" s="182" t="s">
        <v>17</v>
      </c>
      <c r="W82" s="182" t="s">
        <v>133</v>
      </c>
      <c r="X82" s="182">
        <v>24907</v>
      </c>
      <c r="Y82" s="182" t="s">
        <v>217</v>
      </c>
      <c r="Z82" s="149">
        <v>13569</v>
      </c>
      <c r="AA82" s="149">
        <v>13569</v>
      </c>
    </row>
    <row r="83" spans="2:27" x14ac:dyDescent="0.3">
      <c r="B83" s="300">
        <v>464081</v>
      </c>
      <c r="C83" s="205" t="s">
        <v>17</v>
      </c>
      <c r="D83" s="205" t="s">
        <v>128</v>
      </c>
      <c r="E83" s="206">
        <v>10260</v>
      </c>
      <c r="F83" s="207" t="s">
        <v>248</v>
      </c>
      <c r="G83" s="208">
        <v>45659</v>
      </c>
      <c r="H83" s="209">
        <v>950</v>
      </c>
      <c r="I83" s="210"/>
      <c r="J83" s="247">
        <f t="shared" si="3"/>
        <v>950</v>
      </c>
      <c r="K83" s="248" t="b">
        <f>G83=VLOOKUP(B83,'PO TOTALS'!$B$5:$I$257,4,FALSE)</f>
        <v>1</v>
      </c>
      <c r="L83" s="211">
        <v>950</v>
      </c>
      <c r="M83" s="212">
        <f t="shared" si="4"/>
        <v>0</v>
      </c>
      <c r="N83" s="204"/>
      <c r="O83" s="207"/>
      <c r="P83" s="213" t="str">
        <f t="shared" si="5"/>
        <v>PO Date &lt; 07/01</v>
      </c>
      <c r="U83" s="182">
        <v>462539</v>
      </c>
      <c r="V83" s="182" t="s">
        <v>17</v>
      </c>
      <c r="W83" s="182" t="s">
        <v>284</v>
      </c>
      <c r="X83" s="182">
        <v>25290</v>
      </c>
      <c r="Y83" s="182" t="s">
        <v>283</v>
      </c>
      <c r="Z83" s="149">
        <v>113090</v>
      </c>
      <c r="AA83" s="149">
        <v>113090</v>
      </c>
    </row>
    <row r="84" spans="2:27" x14ac:dyDescent="0.3">
      <c r="B84" s="300">
        <v>464079</v>
      </c>
      <c r="C84" s="205" t="s">
        <v>17</v>
      </c>
      <c r="D84" s="205" t="s">
        <v>155</v>
      </c>
      <c r="E84" s="206">
        <v>25031</v>
      </c>
      <c r="F84" s="207" t="s">
        <v>223</v>
      </c>
      <c r="G84" s="208">
        <v>45656</v>
      </c>
      <c r="H84" s="209">
        <v>6200</v>
      </c>
      <c r="I84" s="210"/>
      <c r="J84" s="247">
        <f t="shared" si="3"/>
        <v>6200</v>
      </c>
      <c r="K84" s="248" t="b">
        <f>G84=VLOOKUP(B84,'PO TOTALS'!$B$5:$I$257,4,FALSE)</f>
        <v>1</v>
      </c>
      <c r="L84" s="211">
        <v>6200</v>
      </c>
      <c r="M84" s="212">
        <f t="shared" si="4"/>
        <v>0</v>
      </c>
      <c r="N84" s="204"/>
      <c r="O84" s="207"/>
      <c r="P84" s="213" t="str">
        <f t="shared" si="5"/>
        <v>PO Date &lt; 07/01</v>
      </c>
      <c r="U84" s="182">
        <v>462560</v>
      </c>
      <c r="V84" s="182" t="s">
        <v>17</v>
      </c>
      <c r="W84" s="182" t="s">
        <v>144</v>
      </c>
      <c r="X84" s="182">
        <v>24769</v>
      </c>
      <c r="Y84" s="182" t="s">
        <v>1518</v>
      </c>
      <c r="Z84" s="149">
        <v>91499</v>
      </c>
      <c r="AA84" s="149">
        <v>91499</v>
      </c>
    </row>
    <row r="85" spans="2:27" x14ac:dyDescent="0.3">
      <c r="B85" s="300">
        <v>464064</v>
      </c>
      <c r="C85" s="205" t="s">
        <v>17</v>
      </c>
      <c r="D85" s="205" t="s">
        <v>142</v>
      </c>
      <c r="E85" s="206">
        <v>26157</v>
      </c>
      <c r="F85" s="207" t="s">
        <v>354</v>
      </c>
      <c r="G85" s="208">
        <v>45645</v>
      </c>
      <c r="H85" s="209">
        <v>688469</v>
      </c>
      <c r="I85" s="210"/>
      <c r="J85" s="247">
        <f t="shared" si="3"/>
        <v>688469</v>
      </c>
      <c r="K85" s="248" t="b">
        <f>G85=VLOOKUP(B85,'PO TOTALS'!$B$5:$I$257,4,FALSE)</f>
        <v>1</v>
      </c>
      <c r="L85" s="211">
        <v>688469</v>
      </c>
      <c r="M85" s="212">
        <f t="shared" si="4"/>
        <v>0</v>
      </c>
      <c r="N85" s="204"/>
      <c r="O85" s="207"/>
      <c r="P85" s="213" t="str">
        <f t="shared" si="5"/>
        <v>PO Date &lt; 07/01</v>
      </c>
      <c r="U85" s="182">
        <v>462594</v>
      </c>
      <c r="V85" s="182" t="s">
        <v>17</v>
      </c>
      <c r="W85" s="182" t="s">
        <v>144</v>
      </c>
      <c r="X85" s="182">
        <v>10320</v>
      </c>
      <c r="Y85" s="182" t="s">
        <v>47</v>
      </c>
      <c r="Z85" s="149">
        <v>64790</v>
      </c>
      <c r="AA85" s="149">
        <v>64790</v>
      </c>
    </row>
    <row r="86" spans="2:27" x14ac:dyDescent="0.3">
      <c r="B86" s="300">
        <v>464066</v>
      </c>
      <c r="C86" s="205" t="s">
        <v>17</v>
      </c>
      <c r="D86" s="205" t="s">
        <v>1534</v>
      </c>
      <c r="E86" s="206">
        <v>25243</v>
      </c>
      <c r="F86" s="207" t="s">
        <v>236</v>
      </c>
      <c r="G86" s="208">
        <v>45645</v>
      </c>
      <c r="H86" s="209">
        <v>23375</v>
      </c>
      <c r="I86" s="210"/>
      <c r="J86" s="247">
        <f t="shared" si="3"/>
        <v>23375</v>
      </c>
      <c r="K86" s="248" t="b">
        <f>G86=VLOOKUP(B86,'PO TOTALS'!$B$5:$I$257,4,FALSE)</f>
        <v>1</v>
      </c>
      <c r="L86" s="211">
        <v>23375</v>
      </c>
      <c r="M86" s="212">
        <f t="shared" si="4"/>
        <v>0</v>
      </c>
      <c r="N86" s="204"/>
      <c r="O86" s="207"/>
      <c r="P86" s="213" t="str">
        <f t="shared" si="5"/>
        <v>PO Date &lt; 07/01</v>
      </c>
      <c r="U86" s="182">
        <v>462606</v>
      </c>
      <c r="V86" s="182" t="s">
        <v>17</v>
      </c>
      <c r="W86" s="182" t="s">
        <v>146</v>
      </c>
      <c r="X86" s="182">
        <v>10320</v>
      </c>
      <c r="Y86" s="182" t="s">
        <v>47</v>
      </c>
      <c r="Z86" s="149">
        <v>23820</v>
      </c>
      <c r="AA86" s="149">
        <v>23820</v>
      </c>
    </row>
    <row r="87" spans="2:27" x14ac:dyDescent="0.3">
      <c r="B87" s="300">
        <v>464067</v>
      </c>
      <c r="C87" s="205" t="s">
        <v>17</v>
      </c>
      <c r="D87" s="205" t="s">
        <v>121</v>
      </c>
      <c r="E87" s="206">
        <v>25243</v>
      </c>
      <c r="F87" s="207" t="s">
        <v>236</v>
      </c>
      <c r="G87" s="208">
        <v>45645</v>
      </c>
      <c r="H87" s="209">
        <v>91196</v>
      </c>
      <c r="I87" s="210"/>
      <c r="J87" s="247">
        <f t="shared" si="3"/>
        <v>91196</v>
      </c>
      <c r="K87" s="248" t="b">
        <f>G87=VLOOKUP(B87,'PO TOTALS'!$B$5:$I$257,4,FALSE)</f>
        <v>1</v>
      </c>
      <c r="L87" s="211">
        <v>91196</v>
      </c>
      <c r="M87" s="212">
        <f t="shared" si="4"/>
        <v>0</v>
      </c>
      <c r="N87" s="204"/>
      <c r="O87" s="207"/>
      <c r="P87" s="213" t="str">
        <f t="shared" si="5"/>
        <v>PO Date &lt; 07/01</v>
      </c>
      <c r="U87" s="182">
        <v>462607</v>
      </c>
      <c r="V87" s="182" t="s">
        <v>17</v>
      </c>
      <c r="W87" s="182" t="s">
        <v>229</v>
      </c>
      <c r="X87" s="182">
        <v>10407</v>
      </c>
      <c r="Y87" s="182" t="s">
        <v>34</v>
      </c>
      <c r="Z87" s="149">
        <v>14676</v>
      </c>
      <c r="AA87" s="149">
        <v>14676</v>
      </c>
    </row>
    <row r="88" spans="2:27" x14ac:dyDescent="0.3">
      <c r="B88" s="300">
        <v>464054</v>
      </c>
      <c r="C88" s="205" t="s">
        <v>17</v>
      </c>
      <c r="D88" s="205" t="s">
        <v>155</v>
      </c>
      <c r="E88" s="206">
        <v>24769</v>
      </c>
      <c r="F88" s="207" t="s">
        <v>1518</v>
      </c>
      <c r="G88" s="208">
        <v>45644</v>
      </c>
      <c r="H88" s="209">
        <v>27838</v>
      </c>
      <c r="I88" s="210"/>
      <c r="J88" s="247">
        <f t="shared" si="3"/>
        <v>27838</v>
      </c>
      <c r="K88" s="248" t="b">
        <f>G88=VLOOKUP(B88,'PO TOTALS'!$B$5:$I$257,4,FALSE)</f>
        <v>1</v>
      </c>
      <c r="L88" s="211">
        <v>27838</v>
      </c>
      <c r="M88" s="212">
        <f t="shared" si="4"/>
        <v>0</v>
      </c>
      <c r="N88" s="204"/>
      <c r="O88" s="207"/>
      <c r="P88" s="213" t="str">
        <f t="shared" si="5"/>
        <v>PO Date &lt; 07/01</v>
      </c>
      <c r="U88" s="182">
        <v>462626</v>
      </c>
      <c r="V88" s="182" t="s">
        <v>17</v>
      </c>
      <c r="W88" s="182" t="s">
        <v>153</v>
      </c>
      <c r="X88" s="182">
        <v>24907</v>
      </c>
      <c r="Y88" s="182" t="s">
        <v>217</v>
      </c>
      <c r="Z88" s="149">
        <v>6850</v>
      </c>
      <c r="AA88" s="149">
        <v>6850</v>
      </c>
    </row>
    <row r="89" spans="2:27" x14ac:dyDescent="0.3">
      <c r="B89" s="299">
        <v>464063</v>
      </c>
      <c r="C89" s="215" t="s">
        <v>17</v>
      </c>
      <c r="D89" s="215" t="s">
        <v>139</v>
      </c>
      <c r="E89" s="245">
        <v>25614</v>
      </c>
      <c r="F89" s="216" t="s">
        <v>253</v>
      </c>
      <c r="G89" s="217">
        <v>45644</v>
      </c>
      <c r="H89" s="246">
        <v>94626</v>
      </c>
      <c r="I89" s="247"/>
      <c r="J89" s="247">
        <f t="shared" si="3"/>
        <v>94626</v>
      </c>
      <c r="K89" s="248" t="b">
        <f>G89=VLOOKUP(B89,'PO TOTALS'!$B$5:$I$257,4,FALSE)</f>
        <v>1</v>
      </c>
      <c r="L89" s="249">
        <f>189252-94626</f>
        <v>94626</v>
      </c>
      <c r="M89" s="250">
        <f>L89-J89</f>
        <v>0</v>
      </c>
      <c r="N89" s="214"/>
      <c r="O89" s="207"/>
      <c r="P89" s="213" t="str">
        <f t="shared" si="5"/>
        <v>PO Date &lt; 07/01</v>
      </c>
      <c r="U89" s="182">
        <v>462627</v>
      </c>
      <c r="V89" s="182" t="s">
        <v>17</v>
      </c>
      <c r="W89" s="182" t="s">
        <v>162</v>
      </c>
      <c r="X89" s="182">
        <v>24907</v>
      </c>
      <c r="Y89" s="182" t="s">
        <v>217</v>
      </c>
      <c r="Z89" s="149">
        <v>2551</v>
      </c>
      <c r="AA89" s="149">
        <v>2551</v>
      </c>
    </row>
    <row r="90" spans="2:27" x14ac:dyDescent="0.3">
      <c r="B90" s="299">
        <v>464043</v>
      </c>
      <c r="C90" s="215" t="s">
        <v>17</v>
      </c>
      <c r="D90" s="215" t="s">
        <v>155</v>
      </c>
      <c r="E90" s="245">
        <v>10320</v>
      </c>
      <c r="F90" s="216" t="s">
        <v>47</v>
      </c>
      <c r="G90" s="217">
        <v>45639</v>
      </c>
      <c r="H90" s="246">
        <v>25395</v>
      </c>
      <c r="I90" s="247"/>
      <c r="J90" s="247">
        <f t="shared" si="3"/>
        <v>25395</v>
      </c>
      <c r="K90" s="248" t="b">
        <f>G90=VLOOKUP(B90,'PO TOTALS'!$B$5:$I$257,4,FALSE)</f>
        <v>1</v>
      </c>
      <c r="L90" s="249">
        <v>25395</v>
      </c>
      <c r="M90" s="212">
        <f t="shared" si="4"/>
        <v>0</v>
      </c>
      <c r="N90" s="204"/>
      <c r="O90" s="207"/>
      <c r="P90" s="213" t="str">
        <f t="shared" si="5"/>
        <v>PO Date &lt; 07/01</v>
      </c>
      <c r="U90" s="182">
        <v>462628</v>
      </c>
      <c r="V90" s="182" t="s">
        <v>17</v>
      </c>
      <c r="W90" s="182" t="s">
        <v>164</v>
      </c>
      <c r="X90" s="182">
        <v>24907</v>
      </c>
      <c r="Y90" s="182" t="s">
        <v>217</v>
      </c>
      <c r="Z90" s="149">
        <v>2551</v>
      </c>
      <c r="AA90" s="149">
        <v>2551</v>
      </c>
    </row>
    <row r="91" spans="2:27" x14ac:dyDescent="0.3">
      <c r="B91" s="299">
        <v>464046</v>
      </c>
      <c r="C91" s="215" t="s">
        <v>17</v>
      </c>
      <c r="D91" s="215" t="s">
        <v>259</v>
      </c>
      <c r="E91" s="245">
        <v>25614</v>
      </c>
      <c r="F91" s="216" t="s">
        <v>253</v>
      </c>
      <c r="G91" s="217">
        <v>45639</v>
      </c>
      <c r="H91" s="246">
        <v>270295</v>
      </c>
      <c r="I91" s="247"/>
      <c r="J91" s="247">
        <f t="shared" si="3"/>
        <v>270295</v>
      </c>
      <c r="K91" s="248" t="b">
        <f>G91=VLOOKUP(B91,'PO TOTALS'!$B$5:$I$257,4,FALSE)</f>
        <v>1</v>
      </c>
      <c r="L91" s="249">
        <v>270295</v>
      </c>
      <c r="M91" s="212">
        <f t="shared" si="4"/>
        <v>0</v>
      </c>
      <c r="N91" s="204"/>
      <c r="O91" s="207"/>
      <c r="P91" s="213" t="str">
        <f t="shared" si="5"/>
        <v>PO Date &lt; 07/01</v>
      </c>
      <c r="U91" s="182">
        <v>462631</v>
      </c>
      <c r="V91" s="182" t="s">
        <v>17</v>
      </c>
      <c r="W91" s="182" t="s">
        <v>135</v>
      </c>
      <c r="X91" s="182">
        <v>24907</v>
      </c>
      <c r="Y91" s="182" t="s">
        <v>217</v>
      </c>
      <c r="Z91" s="149">
        <v>12450</v>
      </c>
      <c r="AA91" s="149">
        <v>12450</v>
      </c>
    </row>
    <row r="92" spans="2:27" x14ac:dyDescent="0.3">
      <c r="B92" s="299">
        <v>464047</v>
      </c>
      <c r="C92" s="215" t="s">
        <v>17</v>
      </c>
      <c r="D92" s="215" t="s">
        <v>261</v>
      </c>
      <c r="E92" s="245">
        <v>25614</v>
      </c>
      <c r="F92" s="216" t="s">
        <v>253</v>
      </c>
      <c r="G92" s="217">
        <v>45639</v>
      </c>
      <c r="H92" s="246">
        <v>210209</v>
      </c>
      <c r="I92" s="247"/>
      <c r="J92" s="247">
        <f t="shared" si="3"/>
        <v>210209</v>
      </c>
      <c r="K92" s="248" t="b">
        <f>G92=VLOOKUP(B92,'PO TOTALS'!$B$5:$I$257,4,FALSE)</f>
        <v>1</v>
      </c>
      <c r="L92" s="249">
        <v>210209</v>
      </c>
      <c r="M92" s="212">
        <f t="shared" si="4"/>
        <v>0</v>
      </c>
      <c r="N92" s="204"/>
      <c r="O92" s="212"/>
      <c r="P92" s="213" t="str">
        <f t="shared" si="5"/>
        <v>PO Date &lt; 07/01</v>
      </c>
      <c r="U92" s="182">
        <v>462632</v>
      </c>
      <c r="V92" s="182" t="s">
        <v>17</v>
      </c>
      <c r="W92" s="182" t="s">
        <v>144</v>
      </c>
      <c r="X92" s="182">
        <v>24907</v>
      </c>
      <c r="Y92" s="182" t="s">
        <v>217</v>
      </c>
      <c r="Z92" s="149">
        <v>17920</v>
      </c>
      <c r="AA92" s="149">
        <v>17920</v>
      </c>
    </row>
    <row r="93" spans="2:27" x14ac:dyDescent="0.3">
      <c r="B93" s="299">
        <v>464038</v>
      </c>
      <c r="C93" s="215" t="s">
        <v>17</v>
      </c>
      <c r="D93" s="215" t="s">
        <v>155</v>
      </c>
      <c r="E93" s="245">
        <v>10260</v>
      </c>
      <c r="F93" s="216" t="s">
        <v>248</v>
      </c>
      <c r="G93" s="217">
        <v>45638</v>
      </c>
      <c r="H93" s="246">
        <v>14900</v>
      </c>
      <c r="I93" s="247"/>
      <c r="J93" s="247">
        <f t="shared" si="3"/>
        <v>14900</v>
      </c>
      <c r="K93" s="248" t="b">
        <f>G93=VLOOKUP(B93,'PO TOTALS'!$B$5:$I$257,4,FALSE)</f>
        <v>1</v>
      </c>
      <c r="L93" s="249">
        <v>14900</v>
      </c>
      <c r="M93" s="212">
        <f t="shared" si="4"/>
        <v>0</v>
      </c>
      <c r="N93" s="204"/>
      <c r="O93" s="207"/>
      <c r="P93" s="213" t="str">
        <f t="shared" si="5"/>
        <v>PO Date &lt; 07/01</v>
      </c>
      <c r="U93" s="182">
        <v>462635</v>
      </c>
      <c r="V93" s="182" t="s">
        <v>17</v>
      </c>
      <c r="W93" s="182" t="s">
        <v>170</v>
      </c>
      <c r="X93" s="182">
        <v>24907</v>
      </c>
      <c r="Y93" s="182" t="s">
        <v>217</v>
      </c>
      <c r="Z93" s="149">
        <v>33239.57</v>
      </c>
      <c r="AA93" s="149">
        <v>33239.57</v>
      </c>
    </row>
    <row r="94" spans="2:27" x14ac:dyDescent="0.3">
      <c r="B94" s="300">
        <v>464028</v>
      </c>
      <c r="C94" s="205" t="s">
        <v>17</v>
      </c>
      <c r="D94" s="205" t="s">
        <v>261</v>
      </c>
      <c r="E94" s="206">
        <v>27992</v>
      </c>
      <c r="F94" s="207" t="s">
        <v>1512</v>
      </c>
      <c r="G94" s="208">
        <v>45637</v>
      </c>
      <c r="H94" s="209">
        <v>164505</v>
      </c>
      <c r="I94" s="210"/>
      <c r="J94" s="247">
        <f t="shared" si="3"/>
        <v>164505</v>
      </c>
      <c r="K94" s="248" t="b">
        <f>G94=VLOOKUP(B94,'PO TOTALS'!$B$5:$I$257,4,FALSE)</f>
        <v>1</v>
      </c>
      <c r="L94" s="211">
        <v>164505</v>
      </c>
      <c r="M94" s="212">
        <f t="shared" si="4"/>
        <v>0</v>
      </c>
      <c r="N94" s="204"/>
      <c r="O94" s="207"/>
      <c r="P94" s="213" t="str">
        <f t="shared" si="5"/>
        <v>PO Date &lt; 07/01</v>
      </c>
      <c r="U94" s="182">
        <v>462636</v>
      </c>
      <c r="V94" s="182" t="s">
        <v>17</v>
      </c>
      <c r="W94" s="182" t="s">
        <v>169</v>
      </c>
      <c r="X94" s="182">
        <v>24907</v>
      </c>
      <c r="Y94" s="182" t="s">
        <v>217</v>
      </c>
      <c r="Z94" s="149">
        <v>11487</v>
      </c>
      <c r="AA94" s="149">
        <v>11487</v>
      </c>
    </row>
    <row r="95" spans="2:27" x14ac:dyDescent="0.3">
      <c r="B95" s="300">
        <v>464029</v>
      </c>
      <c r="C95" s="205" t="s">
        <v>17</v>
      </c>
      <c r="D95" s="205" t="s">
        <v>137</v>
      </c>
      <c r="E95" s="206">
        <v>25657</v>
      </c>
      <c r="F95" s="207" t="s">
        <v>256</v>
      </c>
      <c r="G95" s="208">
        <v>45637</v>
      </c>
      <c r="H95" s="209">
        <v>3000</v>
      </c>
      <c r="I95" s="210"/>
      <c r="J95" s="247">
        <f t="shared" si="3"/>
        <v>3000</v>
      </c>
      <c r="K95" s="248" t="b">
        <f>G95=VLOOKUP(B95,'PO TOTALS'!$B$5:$I$257,4,FALSE)</f>
        <v>1</v>
      </c>
      <c r="L95" s="211">
        <v>3000</v>
      </c>
      <c r="M95" s="212">
        <f t="shared" si="4"/>
        <v>0</v>
      </c>
      <c r="N95" s="204"/>
      <c r="O95" s="207"/>
      <c r="P95" s="213" t="str">
        <f t="shared" si="5"/>
        <v>PO Date &lt; 07/01</v>
      </c>
      <c r="U95" s="182">
        <v>462637</v>
      </c>
      <c r="V95" s="182" t="s">
        <v>17</v>
      </c>
      <c r="W95" s="182" t="s">
        <v>137</v>
      </c>
      <c r="X95" s="182">
        <v>24907</v>
      </c>
      <c r="Y95" s="182" t="s">
        <v>217</v>
      </c>
      <c r="Z95" s="149">
        <v>5994</v>
      </c>
      <c r="AA95" s="149">
        <v>5994</v>
      </c>
    </row>
    <row r="96" spans="2:27" x14ac:dyDescent="0.3">
      <c r="B96" s="300">
        <v>464007</v>
      </c>
      <c r="C96" s="205" t="s">
        <v>17</v>
      </c>
      <c r="D96" s="205" t="s">
        <v>258</v>
      </c>
      <c r="E96" s="206">
        <v>10320</v>
      </c>
      <c r="F96" s="207" t="s">
        <v>47</v>
      </c>
      <c r="G96" s="208">
        <v>45628</v>
      </c>
      <c r="H96" s="209">
        <v>5390</v>
      </c>
      <c r="I96" s="210"/>
      <c r="J96" s="247">
        <f t="shared" si="3"/>
        <v>5390</v>
      </c>
      <c r="K96" s="248" t="b">
        <f>G96=VLOOKUP(B96,'PO TOTALS'!$B$5:$I$257,4,FALSE)</f>
        <v>1</v>
      </c>
      <c r="L96" s="211">
        <v>5390</v>
      </c>
      <c r="M96" s="212">
        <f t="shared" si="4"/>
        <v>0</v>
      </c>
      <c r="N96" s="204"/>
      <c r="O96" s="207"/>
      <c r="P96" s="213" t="str">
        <f t="shared" si="5"/>
        <v>PO Date &lt; 07/01</v>
      </c>
      <c r="U96" s="182">
        <v>462679</v>
      </c>
      <c r="V96" s="182" t="s">
        <v>17</v>
      </c>
      <c r="W96" s="182" t="s">
        <v>144</v>
      </c>
      <c r="X96" s="182">
        <v>10448</v>
      </c>
      <c r="Y96" s="182" t="s">
        <v>37</v>
      </c>
      <c r="Z96" s="149">
        <v>9245</v>
      </c>
      <c r="AA96" s="149">
        <v>9245</v>
      </c>
    </row>
    <row r="97" spans="2:27" x14ac:dyDescent="0.3">
      <c r="B97" s="300">
        <v>464008</v>
      </c>
      <c r="C97" s="205" t="s">
        <v>17</v>
      </c>
      <c r="D97" s="205" t="s">
        <v>132</v>
      </c>
      <c r="E97" s="206">
        <v>10320</v>
      </c>
      <c r="F97" s="207" t="s">
        <v>47</v>
      </c>
      <c r="G97" s="208">
        <v>45628</v>
      </c>
      <c r="H97" s="209">
        <v>9190</v>
      </c>
      <c r="I97" s="210"/>
      <c r="J97" s="247">
        <f t="shared" si="3"/>
        <v>9190</v>
      </c>
      <c r="K97" s="248" t="b">
        <f>G97=VLOOKUP(B97,'PO TOTALS'!$B$5:$I$257,4,FALSE)</f>
        <v>1</v>
      </c>
      <c r="L97" s="211">
        <v>9190</v>
      </c>
      <c r="M97" s="212">
        <f t="shared" si="4"/>
        <v>0</v>
      </c>
      <c r="N97" s="204"/>
      <c r="O97" s="207"/>
      <c r="P97" s="213" t="str">
        <f t="shared" si="5"/>
        <v>PO Date &lt; 07/01</v>
      </c>
      <c r="U97" s="182">
        <v>462685</v>
      </c>
      <c r="V97" s="182" t="s">
        <v>17</v>
      </c>
      <c r="W97" s="182" t="s">
        <v>122</v>
      </c>
      <c r="X97" s="182">
        <v>25157</v>
      </c>
      <c r="Y97" s="182" t="s">
        <v>297</v>
      </c>
      <c r="Z97" s="149">
        <v>47910</v>
      </c>
      <c r="AA97" s="149">
        <v>47910</v>
      </c>
    </row>
    <row r="98" spans="2:27" x14ac:dyDescent="0.3">
      <c r="B98" s="300">
        <v>463986</v>
      </c>
      <c r="C98" s="205" t="s">
        <v>17</v>
      </c>
      <c r="D98" s="205" t="s">
        <v>222</v>
      </c>
      <c r="E98" s="206">
        <v>23484</v>
      </c>
      <c r="F98" s="207" t="s">
        <v>349</v>
      </c>
      <c r="G98" s="208">
        <v>45621</v>
      </c>
      <c r="H98" s="209">
        <v>23239.599999999999</v>
      </c>
      <c r="I98" s="210"/>
      <c r="J98" s="247">
        <f t="shared" si="3"/>
        <v>23239.599999999999</v>
      </c>
      <c r="K98" s="248" t="b">
        <f>G98=VLOOKUP(B98,'PO TOTALS'!$B$5:$I$257,4,FALSE)</f>
        <v>1</v>
      </c>
      <c r="L98" s="211">
        <v>23239.599999999999</v>
      </c>
      <c r="M98" s="212">
        <f t="shared" si="4"/>
        <v>0</v>
      </c>
      <c r="N98" s="204"/>
      <c r="O98" s="207"/>
      <c r="P98" s="213" t="str">
        <f t="shared" si="5"/>
        <v>PO Date &lt; 07/01</v>
      </c>
      <c r="U98" s="182">
        <v>462690</v>
      </c>
      <c r="V98" s="182" t="s">
        <v>17</v>
      </c>
      <c r="W98" s="182" t="s">
        <v>296</v>
      </c>
      <c r="X98" s="182">
        <v>10368</v>
      </c>
      <c r="Y98" s="182" t="s">
        <v>36</v>
      </c>
      <c r="Z98" s="149">
        <v>740998</v>
      </c>
      <c r="AA98" s="149">
        <v>740998</v>
      </c>
    </row>
    <row r="99" spans="2:27" x14ac:dyDescent="0.3">
      <c r="B99" s="300">
        <v>463987</v>
      </c>
      <c r="C99" s="205" t="s">
        <v>17</v>
      </c>
      <c r="D99" s="205" t="s">
        <v>1527</v>
      </c>
      <c r="E99" s="206">
        <v>23484</v>
      </c>
      <c r="F99" s="207" t="s">
        <v>349</v>
      </c>
      <c r="G99" s="208">
        <v>45621</v>
      </c>
      <c r="H99" s="209">
        <v>5000</v>
      </c>
      <c r="I99" s="210"/>
      <c r="J99" s="247">
        <f t="shared" si="3"/>
        <v>5000</v>
      </c>
      <c r="K99" s="248" t="b">
        <f>G99=VLOOKUP(B99,'PO TOTALS'!$B$5:$I$257,4,FALSE)</f>
        <v>1</v>
      </c>
      <c r="L99" s="211">
        <v>5000</v>
      </c>
      <c r="M99" s="212">
        <f t="shared" si="4"/>
        <v>0</v>
      </c>
      <c r="N99" s="204"/>
      <c r="O99" s="207"/>
      <c r="P99" s="213" t="str">
        <f t="shared" si="5"/>
        <v>PO Date &lt; 07/01</v>
      </c>
      <c r="U99" s="182">
        <v>462705</v>
      </c>
      <c r="V99" s="182" t="s">
        <v>17</v>
      </c>
      <c r="W99" s="182" t="s">
        <v>142</v>
      </c>
      <c r="X99" s="182">
        <v>24769</v>
      </c>
      <c r="Y99" s="182" t="s">
        <v>1518</v>
      </c>
      <c r="Z99" s="149">
        <v>243991.3</v>
      </c>
      <c r="AA99" s="149">
        <v>243991.3</v>
      </c>
    </row>
    <row r="100" spans="2:27" x14ac:dyDescent="0.3">
      <c r="B100" s="300">
        <v>463988</v>
      </c>
      <c r="C100" s="205" t="s">
        <v>17</v>
      </c>
      <c r="D100" s="205" t="s">
        <v>222</v>
      </c>
      <c r="E100" s="206">
        <v>25614</v>
      </c>
      <c r="F100" s="207" t="s">
        <v>253</v>
      </c>
      <c r="G100" s="208">
        <v>45621</v>
      </c>
      <c r="H100" s="209">
        <v>260890</v>
      </c>
      <c r="I100" s="210"/>
      <c r="J100" s="247">
        <f t="shared" si="3"/>
        <v>260890</v>
      </c>
      <c r="K100" s="248" t="b">
        <f>G100=VLOOKUP(B100,'PO TOTALS'!$B$5:$I$257,4,FALSE)</f>
        <v>1</v>
      </c>
      <c r="L100" s="211">
        <v>260890</v>
      </c>
      <c r="M100" s="212">
        <f t="shared" si="4"/>
        <v>0</v>
      </c>
      <c r="N100" s="204"/>
      <c r="O100" s="207"/>
      <c r="P100" s="213" t="str">
        <f t="shared" si="5"/>
        <v>PO Date &lt; 07/01</v>
      </c>
      <c r="U100" s="182">
        <v>462741</v>
      </c>
      <c r="V100" s="182" t="s">
        <v>17</v>
      </c>
      <c r="W100" s="182" t="s">
        <v>122</v>
      </c>
      <c r="X100" s="182">
        <v>10309</v>
      </c>
      <c r="Y100" s="182" t="s">
        <v>44</v>
      </c>
      <c r="Z100" s="149">
        <v>21916023</v>
      </c>
      <c r="AA100" s="149">
        <v>21916023</v>
      </c>
    </row>
    <row r="101" spans="2:27" x14ac:dyDescent="0.3">
      <c r="B101" s="300">
        <v>463989</v>
      </c>
      <c r="C101" s="205" t="s">
        <v>17</v>
      </c>
      <c r="D101" s="205" t="s">
        <v>1527</v>
      </c>
      <c r="E101" s="206">
        <v>25614</v>
      </c>
      <c r="F101" s="207" t="s">
        <v>253</v>
      </c>
      <c r="G101" s="208">
        <v>45621</v>
      </c>
      <c r="H101" s="209">
        <v>145929</v>
      </c>
      <c r="I101" s="210"/>
      <c r="J101" s="247">
        <f t="shared" si="3"/>
        <v>145929</v>
      </c>
      <c r="K101" s="248" t="b">
        <f>G101=VLOOKUP(B101,'PO TOTALS'!$B$5:$I$257,4,FALSE)</f>
        <v>1</v>
      </c>
      <c r="L101" s="211">
        <v>145929</v>
      </c>
      <c r="M101" s="212">
        <f t="shared" si="4"/>
        <v>0</v>
      </c>
      <c r="N101" s="204"/>
      <c r="O101" s="207"/>
      <c r="P101" s="213" t="str">
        <f t="shared" si="5"/>
        <v>PO Date &lt; 07/01</v>
      </c>
      <c r="U101" s="182">
        <v>462753</v>
      </c>
      <c r="V101" s="182" t="s">
        <v>17</v>
      </c>
      <c r="W101" s="182" t="s">
        <v>300</v>
      </c>
      <c r="X101" s="182">
        <v>25101</v>
      </c>
      <c r="Y101" s="182" t="s">
        <v>351</v>
      </c>
      <c r="Z101" s="149">
        <v>836932</v>
      </c>
      <c r="AA101" s="149">
        <v>836932</v>
      </c>
    </row>
    <row r="102" spans="2:27" x14ac:dyDescent="0.3">
      <c r="B102" s="300">
        <v>463990</v>
      </c>
      <c r="C102" s="205" t="s">
        <v>17</v>
      </c>
      <c r="D102" s="205" t="s">
        <v>135</v>
      </c>
      <c r="E102" s="206">
        <v>25657</v>
      </c>
      <c r="F102" s="207" t="s">
        <v>256</v>
      </c>
      <c r="G102" s="208">
        <v>45621</v>
      </c>
      <c r="H102" s="209">
        <v>3000</v>
      </c>
      <c r="I102" s="210"/>
      <c r="J102" s="247">
        <f t="shared" si="3"/>
        <v>3000</v>
      </c>
      <c r="K102" s="248" t="b">
        <f>G102=VLOOKUP(B102,'PO TOTALS'!$B$5:$I$257,4,FALSE)</f>
        <v>1</v>
      </c>
      <c r="L102" s="211">
        <v>3000</v>
      </c>
      <c r="M102" s="212">
        <f t="shared" si="4"/>
        <v>0</v>
      </c>
      <c r="N102" s="204"/>
      <c r="O102" s="207"/>
      <c r="P102" s="213" t="str">
        <f t="shared" si="5"/>
        <v>PO Date &lt; 07/01</v>
      </c>
      <c r="U102" s="182">
        <v>462757</v>
      </c>
      <c r="V102" s="182" t="s">
        <v>17</v>
      </c>
      <c r="W102" s="182" t="s">
        <v>300</v>
      </c>
      <c r="X102" s="182">
        <v>10321</v>
      </c>
      <c r="Y102" s="182" t="s">
        <v>350</v>
      </c>
      <c r="Z102" s="149">
        <v>10413434.720000001</v>
      </c>
      <c r="AA102" s="149">
        <v>10413434.720000001</v>
      </c>
    </row>
    <row r="103" spans="2:27" x14ac:dyDescent="0.3">
      <c r="B103" s="300">
        <v>463991</v>
      </c>
      <c r="C103" s="205" t="s">
        <v>17</v>
      </c>
      <c r="D103" s="205" t="s">
        <v>155</v>
      </c>
      <c r="E103" s="206">
        <v>16643</v>
      </c>
      <c r="F103" s="207" t="s">
        <v>48</v>
      </c>
      <c r="G103" s="208">
        <v>45621</v>
      </c>
      <c r="H103" s="209">
        <v>1194955</v>
      </c>
      <c r="I103" s="210"/>
      <c r="J103" s="247">
        <f t="shared" si="3"/>
        <v>1194955</v>
      </c>
      <c r="K103" s="248" t="b">
        <f>G103=VLOOKUP(B103,'PO TOTALS'!$B$5:$I$257,4,FALSE)</f>
        <v>1</v>
      </c>
      <c r="L103" s="211">
        <v>1194955</v>
      </c>
      <c r="M103" s="212">
        <f t="shared" si="4"/>
        <v>0</v>
      </c>
      <c r="N103" s="204"/>
      <c r="O103" s="207"/>
      <c r="P103" s="213" t="str">
        <f t="shared" si="5"/>
        <v>PO Date &lt; 07/01</v>
      </c>
      <c r="U103" s="182">
        <v>462803</v>
      </c>
      <c r="V103" s="182" t="s">
        <v>17</v>
      </c>
      <c r="W103" s="182" t="s">
        <v>284</v>
      </c>
      <c r="X103" s="182">
        <v>26775</v>
      </c>
      <c r="Y103" s="182" t="s">
        <v>308</v>
      </c>
      <c r="Z103" s="149">
        <v>1211533</v>
      </c>
      <c r="AA103" s="149">
        <v>1211533</v>
      </c>
    </row>
    <row r="104" spans="2:27" x14ac:dyDescent="0.3">
      <c r="B104" s="300">
        <v>463992</v>
      </c>
      <c r="C104" s="205" t="s">
        <v>17</v>
      </c>
      <c r="D104" s="205" t="s">
        <v>128</v>
      </c>
      <c r="E104" s="206">
        <v>16643</v>
      </c>
      <c r="F104" s="207" t="s">
        <v>48</v>
      </c>
      <c r="G104" s="208">
        <v>45621</v>
      </c>
      <c r="H104" s="209">
        <v>203408</v>
      </c>
      <c r="I104" s="210"/>
      <c r="J104" s="247">
        <f t="shared" si="3"/>
        <v>203408</v>
      </c>
      <c r="K104" s="248" t="b">
        <f>G104=VLOOKUP(B104,'PO TOTALS'!$B$5:$I$257,4,FALSE)</f>
        <v>1</v>
      </c>
      <c r="L104" s="211">
        <v>203408</v>
      </c>
      <c r="M104" s="212">
        <f t="shared" si="4"/>
        <v>0</v>
      </c>
      <c r="N104" s="204"/>
      <c r="O104" s="207"/>
      <c r="P104" s="213" t="str">
        <f t="shared" si="5"/>
        <v>PO Date &lt; 07/01</v>
      </c>
      <c r="U104" s="182">
        <v>462866</v>
      </c>
      <c r="V104" s="182" t="s">
        <v>17</v>
      </c>
      <c r="W104" s="182" t="s">
        <v>243</v>
      </c>
      <c r="X104" s="182">
        <v>10320</v>
      </c>
      <c r="Y104" s="182" t="s">
        <v>47</v>
      </c>
      <c r="Z104" s="149">
        <v>4385</v>
      </c>
      <c r="AA104" s="149">
        <v>4385</v>
      </c>
    </row>
    <row r="105" spans="2:27" x14ac:dyDescent="0.3">
      <c r="B105" s="300">
        <v>463979</v>
      </c>
      <c r="C105" s="205" t="s">
        <v>17</v>
      </c>
      <c r="D105" s="205" t="s">
        <v>300</v>
      </c>
      <c r="E105" s="206">
        <v>10355</v>
      </c>
      <c r="F105" s="207" t="s">
        <v>49</v>
      </c>
      <c r="G105" s="208">
        <v>45618</v>
      </c>
      <c r="H105" s="209">
        <v>662560</v>
      </c>
      <c r="I105" s="210"/>
      <c r="J105" s="247">
        <f t="shared" si="3"/>
        <v>662560</v>
      </c>
      <c r="K105" s="248" t="b">
        <f>G105=VLOOKUP(B105,'PO TOTALS'!$B$5:$I$257,4,FALSE)</f>
        <v>1</v>
      </c>
      <c r="L105" s="211">
        <v>662560</v>
      </c>
      <c r="M105" s="212">
        <f t="shared" si="4"/>
        <v>0</v>
      </c>
      <c r="N105" s="204"/>
      <c r="O105" s="212"/>
      <c r="P105" s="213" t="str">
        <f t="shared" si="5"/>
        <v>PO Date &lt; 07/01</v>
      </c>
      <c r="U105" s="182">
        <v>462875</v>
      </c>
      <c r="V105" s="182" t="s">
        <v>17</v>
      </c>
      <c r="W105" s="182" t="s">
        <v>222</v>
      </c>
      <c r="X105" s="182">
        <v>22884</v>
      </c>
      <c r="Y105" s="182" t="s">
        <v>233</v>
      </c>
      <c r="Z105" s="149">
        <v>821082.74</v>
      </c>
      <c r="AA105" s="149">
        <v>821082.74</v>
      </c>
    </row>
    <row r="106" spans="2:27" x14ac:dyDescent="0.3">
      <c r="B106" s="300">
        <v>463982</v>
      </c>
      <c r="C106" s="205" t="s">
        <v>17</v>
      </c>
      <c r="D106" s="205" t="s">
        <v>1529</v>
      </c>
      <c r="E106" s="206">
        <v>25657</v>
      </c>
      <c r="F106" s="207" t="s">
        <v>256</v>
      </c>
      <c r="G106" s="208">
        <v>45618</v>
      </c>
      <c r="H106" s="209">
        <v>3000</v>
      </c>
      <c r="I106" s="210"/>
      <c r="J106" s="247">
        <f t="shared" si="3"/>
        <v>3000</v>
      </c>
      <c r="K106" s="248" t="b">
        <f>G106=VLOOKUP(B106,'PO TOTALS'!$B$5:$I$257,4,FALSE)</f>
        <v>1</v>
      </c>
      <c r="L106" s="211">
        <v>3000</v>
      </c>
      <c r="M106" s="212">
        <f t="shared" si="4"/>
        <v>0</v>
      </c>
      <c r="N106" s="204"/>
      <c r="O106" s="207"/>
      <c r="P106" s="213" t="str">
        <f t="shared" si="5"/>
        <v>PO Date &lt; 07/01</v>
      </c>
      <c r="U106" s="182">
        <v>462896</v>
      </c>
      <c r="V106" s="182" t="s">
        <v>17</v>
      </c>
      <c r="W106" s="182" t="s">
        <v>122</v>
      </c>
      <c r="X106" s="182">
        <v>24279</v>
      </c>
      <c r="Y106" s="182" t="s">
        <v>303</v>
      </c>
      <c r="Z106" s="149">
        <v>1779010</v>
      </c>
      <c r="AA106" s="149">
        <v>1779010</v>
      </c>
    </row>
    <row r="107" spans="2:27" x14ac:dyDescent="0.3">
      <c r="B107" s="300">
        <v>463974</v>
      </c>
      <c r="C107" s="205" t="s">
        <v>17</v>
      </c>
      <c r="D107" s="205" t="s">
        <v>251</v>
      </c>
      <c r="E107" s="206">
        <v>27835</v>
      </c>
      <c r="F107" s="207" t="s">
        <v>1514</v>
      </c>
      <c r="G107" s="208">
        <v>45617</v>
      </c>
      <c r="H107" s="209">
        <v>750141</v>
      </c>
      <c r="I107" s="210"/>
      <c r="J107" s="247">
        <f t="shared" si="3"/>
        <v>750141</v>
      </c>
      <c r="K107" s="248" t="b">
        <f>G107=VLOOKUP(B107,'PO TOTALS'!$B$5:$I$257,4,FALSE)</f>
        <v>1</v>
      </c>
      <c r="L107" s="211">
        <v>750141</v>
      </c>
      <c r="M107" s="212">
        <f t="shared" si="4"/>
        <v>0</v>
      </c>
      <c r="N107" s="204"/>
      <c r="O107" s="212"/>
      <c r="P107" s="213" t="str">
        <f t="shared" si="5"/>
        <v>PO Date &lt; 07/01</v>
      </c>
      <c r="U107" s="182">
        <v>462915</v>
      </c>
      <c r="V107" s="182" t="s">
        <v>17</v>
      </c>
      <c r="W107" s="182" t="s">
        <v>238</v>
      </c>
      <c r="X107" s="182">
        <v>10407</v>
      </c>
      <c r="Y107" s="182" t="s">
        <v>34</v>
      </c>
      <c r="Z107" s="149">
        <v>3401</v>
      </c>
      <c r="AA107" s="149">
        <v>3401</v>
      </c>
    </row>
    <row r="108" spans="2:27" x14ac:dyDescent="0.3">
      <c r="B108" s="300">
        <v>463909</v>
      </c>
      <c r="C108" s="205" t="s">
        <v>17</v>
      </c>
      <c r="D108" s="205" t="s">
        <v>124</v>
      </c>
      <c r="E108" s="206">
        <v>10448</v>
      </c>
      <c r="F108" s="207" t="s">
        <v>37</v>
      </c>
      <c r="G108" s="208">
        <v>45596</v>
      </c>
      <c r="H108" s="209">
        <v>27227</v>
      </c>
      <c r="I108" s="210"/>
      <c r="J108" s="247">
        <f t="shared" si="3"/>
        <v>27227</v>
      </c>
      <c r="K108" s="248" t="b">
        <f>G108=VLOOKUP(B108,'PO TOTALS'!$B$5:$I$257,4,FALSE)</f>
        <v>1</v>
      </c>
      <c r="L108" s="211">
        <v>27227</v>
      </c>
      <c r="M108" s="212">
        <f t="shared" si="4"/>
        <v>0</v>
      </c>
      <c r="N108" s="204"/>
      <c r="O108" s="207"/>
      <c r="P108" s="213" t="str">
        <f t="shared" si="5"/>
        <v>PO Date &lt; 07/01</v>
      </c>
      <c r="U108" s="182">
        <v>462932</v>
      </c>
      <c r="V108" s="182" t="s">
        <v>17</v>
      </c>
      <c r="W108" s="182" t="s">
        <v>153</v>
      </c>
      <c r="X108" s="182">
        <v>10244</v>
      </c>
      <c r="Y108" s="182" t="s">
        <v>31</v>
      </c>
      <c r="Z108" s="149">
        <v>5328</v>
      </c>
      <c r="AA108" s="149">
        <v>5328</v>
      </c>
    </row>
    <row r="109" spans="2:27" x14ac:dyDescent="0.3">
      <c r="B109" s="300">
        <v>463898</v>
      </c>
      <c r="C109" s="205" t="s">
        <v>17</v>
      </c>
      <c r="D109" s="205" t="s">
        <v>128</v>
      </c>
      <c r="E109" s="206">
        <v>16603</v>
      </c>
      <c r="F109" s="207" t="s">
        <v>97</v>
      </c>
      <c r="G109" s="208">
        <v>45595</v>
      </c>
      <c r="H109" s="209">
        <v>433762.6</v>
      </c>
      <c r="I109" s="210"/>
      <c r="J109" s="247">
        <f t="shared" si="3"/>
        <v>433762.6</v>
      </c>
      <c r="K109" s="248" t="b">
        <f>G109=VLOOKUP(B109,'PO TOTALS'!$B$5:$I$257,4,FALSE)</f>
        <v>1</v>
      </c>
      <c r="L109" s="211">
        <v>433762.6</v>
      </c>
      <c r="M109" s="212">
        <f t="shared" si="4"/>
        <v>0</v>
      </c>
      <c r="N109" s="204"/>
      <c r="O109" s="207"/>
      <c r="P109" s="213" t="str">
        <f t="shared" si="5"/>
        <v>PO Date &lt; 07/01</v>
      </c>
      <c r="U109" s="182">
        <v>462940</v>
      </c>
      <c r="V109" s="182" t="s">
        <v>17</v>
      </c>
      <c r="W109" s="182" t="s">
        <v>167</v>
      </c>
      <c r="X109" s="182">
        <v>10320</v>
      </c>
      <c r="Y109" s="182" t="s">
        <v>47</v>
      </c>
      <c r="Z109" s="149">
        <v>4935</v>
      </c>
      <c r="AA109" s="149">
        <v>4935</v>
      </c>
    </row>
    <row r="110" spans="2:27" x14ac:dyDescent="0.3">
      <c r="B110" s="300">
        <v>463899</v>
      </c>
      <c r="C110" s="205" t="s">
        <v>17</v>
      </c>
      <c r="D110" s="205" t="s">
        <v>155</v>
      </c>
      <c r="E110" s="206">
        <v>16603</v>
      </c>
      <c r="F110" s="207" t="s">
        <v>97</v>
      </c>
      <c r="G110" s="208">
        <v>45595</v>
      </c>
      <c r="H110" s="209">
        <v>2186400.37</v>
      </c>
      <c r="I110" s="210"/>
      <c r="J110" s="247">
        <f t="shared" si="3"/>
        <v>2186400.37</v>
      </c>
      <c r="K110" s="248" t="b">
        <f>G110=VLOOKUP(B110,'PO TOTALS'!$B$5:$I$257,4,FALSE)</f>
        <v>1</v>
      </c>
      <c r="L110" s="211">
        <v>2186400.37</v>
      </c>
      <c r="M110" s="212">
        <f t="shared" si="4"/>
        <v>0</v>
      </c>
      <c r="N110" s="204"/>
      <c r="O110" s="212"/>
      <c r="P110" s="213" t="str">
        <f t="shared" si="5"/>
        <v>PO Date &lt; 07/01</v>
      </c>
      <c r="U110" s="182">
        <v>462948</v>
      </c>
      <c r="V110" s="182" t="s">
        <v>17</v>
      </c>
      <c r="W110" s="182" t="s">
        <v>133</v>
      </c>
      <c r="X110" s="182">
        <v>10320</v>
      </c>
      <c r="Y110" s="182" t="s">
        <v>47</v>
      </c>
      <c r="Z110" s="149">
        <v>14475</v>
      </c>
      <c r="AA110" s="149">
        <v>14475</v>
      </c>
    </row>
    <row r="111" spans="2:27" x14ac:dyDescent="0.3">
      <c r="B111" s="300">
        <v>463825</v>
      </c>
      <c r="C111" s="205" t="s">
        <v>17</v>
      </c>
      <c r="D111" s="205" t="s">
        <v>142</v>
      </c>
      <c r="E111" s="206">
        <v>10448</v>
      </c>
      <c r="F111" s="207" t="s">
        <v>37</v>
      </c>
      <c r="G111" s="208">
        <v>45580</v>
      </c>
      <c r="H111" s="209">
        <v>14711</v>
      </c>
      <c r="I111" s="210"/>
      <c r="J111" s="247">
        <f t="shared" si="3"/>
        <v>14711</v>
      </c>
      <c r="K111" s="248" t="b">
        <f>G111=VLOOKUP(B111,'PO TOTALS'!$B$5:$I$257,4,FALSE)</f>
        <v>1</v>
      </c>
      <c r="L111" s="211">
        <v>14711</v>
      </c>
      <c r="M111" s="212">
        <f t="shared" si="4"/>
        <v>0</v>
      </c>
      <c r="N111" s="204"/>
      <c r="O111" s="207"/>
      <c r="P111" s="213" t="str">
        <f t="shared" si="5"/>
        <v>PO Date &lt; 07/01</v>
      </c>
      <c r="U111" s="182">
        <v>462966</v>
      </c>
      <c r="V111" s="182" t="s">
        <v>17</v>
      </c>
      <c r="W111" s="182" t="s">
        <v>170</v>
      </c>
      <c r="X111" s="182">
        <v>10290</v>
      </c>
      <c r="Y111" s="182" t="s">
        <v>101</v>
      </c>
      <c r="Z111" s="149">
        <v>690850</v>
      </c>
      <c r="AA111" s="149">
        <v>690850</v>
      </c>
    </row>
    <row r="112" spans="2:27" x14ac:dyDescent="0.3">
      <c r="B112" s="300">
        <v>463774</v>
      </c>
      <c r="C112" s="205" t="s">
        <v>17</v>
      </c>
      <c r="D112" s="205" t="s">
        <v>181</v>
      </c>
      <c r="E112" s="206">
        <v>10258</v>
      </c>
      <c r="F112" s="207" t="s">
        <v>42</v>
      </c>
      <c r="G112" s="208">
        <v>45566</v>
      </c>
      <c r="H112" s="209">
        <v>11400</v>
      </c>
      <c r="I112" s="210"/>
      <c r="J112" s="247">
        <f t="shared" si="3"/>
        <v>11400</v>
      </c>
      <c r="K112" s="248" t="b">
        <f>G112=VLOOKUP(B112,'PO TOTALS'!$B$5:$I$257,4,FALSE)</f>
        <v>1</v>
      </c>
      <c r="L112" s="211">
        <v>11400</v>
      </c>
      <c r="M112" s="212">
        <f t="shared" si="4"/>
        <v>0</v>
      </c>
      <c r="N112" s="204"/>
      <c r="O112" s="207"/>
      <c r="P112" s="213" t="str">
        <f t="shared" si="5"/>
        <v>PO Date &lt; 07/01</v>
      </c>
      <c r="U112" s="182">
        <v>463023</v>
      </c>
      <c r="V112" s="182" t="s">
        <v>17</v>
      </c>
      <c r="W112" s="182" t="s">
        <v>300</v>
      </c>
      <c r="X112" s="182">
        <v>26707</v>
      </c>
      <c r="Y112" s="182" t="s">
        <v>309</v>
      </c>
      <c r="Z112" s="149">
        <v>56462.8</v>
      </c>
      <c r="AA112" s="149">
        <v>56462.8</v>
      </c>
    </row>
    <row r="113" spans="2:27" x14ac:dyDescent="0.3">
      <c r="B113" s="300">
        <v>463728</v>
      </c>
      <c r="C113" s="205" t="s">
        <v>17</v>
      </c>
      <c r="D113" s="205" t="s">
        <v>124</v>
      </c>
      <c r="E113" s="206">
        <v>10320</v>
      </c>
      <c r="F113" s="207" t="s">
        <v>47</v>
      </c>
      <c r="G113" s="208">
        <v>45558</v>
      </c>
      <c r="H113" s="209">
        <v>37760</v>
      </c>
      <c r="I113" s="210"/>
      <c r="J113" s="247">
        <f t="shared" si="3"/>
        <v>37760</v>
      </c>
      <c r="K113" s="248" t="b">
        <f>G113=VLOOKUP(B113,'PO TOTALS'!$B$5:$I$257,4,FALSE)</f>
        <v>1</v>
      </c>
      <c r="L113" s="211">
        <v>37760</v>
      </c>
      <c r="M113" s="212">
        <f t="shared" si="4"/>
        <v>0</v>
      </c>
      <c r="N113" s="204"/>
      <c r="O113" s="207"/>
      <c r="P113" s="213" t="str">
        <f t="shared" si="5"/>
        <v>PO Date &lt; 07/01</v>
      </c>
      <c r="U113" s="182">
        <v>463092</v>
      </c>
      <c r="V113" s="182" t="s">
        <v>17</v>
      </c>
      <c r="W113" s="182" t="s">
        <v>148</v>
      </c>
      <c r="X113" s="182">
        <v>25614</v>
      </c>
      <c r="Y113" s="182" t="s">
        <v>253</v>
      </c>
      <c r="Z113" s="149">
        <v>175705</v>
      </c>
      <c r="AA113" s="149">
        <v>175705</v>
      </c>
    </row>
    <row r="114" spans="2:27" x14ac:dyDescent="0.3">
      <c r="B114" s="300">
        <v>463716</v>
      </c>
      <c r="C114" s="205" t="s">
        <v>17</v>
      </c>
      <c r="D114" s="205" t="s">
        <v>284</v>
      </c>
      <c r="E114" s="206">
        <v>10373</v>
      </c>
      <c r="F114" s="207" t="s">
        <v>118</v>
      </c>
      <c r="G114" s="208">
        <v>45554</v>
      </c>
      <c r="H114" s="209">
        <v>2938.45</v>
      </c>
      <c r="I114" s="210"/>
      <c r="J114" s="247">
        <f t="shared" si="3"/>
        <v>2938.45</v>
      </c>
      <c r="K114" s="248" t="b">
        <f>G114=VLOOKUP(B114,'PO TOTALS'!$B$5:$I$257,4,FALSE)</f>
        <v>1</v>
      </c>
      <c r="L114" s="211">
        <v>2938.45</v>
      </c>
      <c r="M114" s="212">
        <f t="shared" si="4"/>
        <v>0</v>
      </c>
      <c r="N114" s="204"/>
      <c r="O114" s="207"/>
      <c r="P114" s="213" t="str">
        <f t="shared" si="5"/>
        <v>PO Date &lt; 07/01</v>
      </c>
      <c r="U114" s="182">
        <v>463102</v>
      </c>
      <c r="V114" s="182" t="s">
        <v>17</v>
      </c>
      <c r="W114" s="182" t="s">
        <v>262</v>
      </c>
      <c r="X114" s="182">
        <v>25614</v>
      </c>
      <c r="Y114" s="182" t="s">
        <v>253</v>
      </c>
      <c r="Z114" s="149">
        <v>61110</v>
      </c>
      <c r="AA114" s="149">
        <v>61110</v>
      </c>
    </row>
    <row r="115" spans="2:27" x14ac:dyDescent="0.3">
      <c r="B115" s="300">
        <v>463636</v>
      </c>
      <c r="C115" s="205" t="s">
        <v>17</v>
      </c>
      <c r="D115" s="205" t="s">
        <v>146</v>
      </c>
      <c r="E115" s="206">
        <v>27473</v>
      </c>
      <c r="F115" s="207" t="s">
        <v>373</v>
      </c>
      <c r="G115" s="208">
        <v>45534</v>
      </c>
      <c r="H115" s="209">
        <v>5700</v>
      </c>
      <c r="I115" s="210"/>
      <c r="J115" s="247">
        <f t="shared" si="3"/>
        <v>5700</v>
      </c>
      <c r="K115" s="248" t="b">
        <f>G115=VLOOKUP(B115,'PO TOTALS'!$B$5:$I$257,4,FALSE)</f>
        <v>1</v>
      </c>
      <c r="L115" s="211">
        <v>5700</v>
      </c>
      <c r="M115" s="212">
        <f t="shared" si="4"/>
        <v>0</v>
      </c>
      <c r="N115" s="204"/>
      <c r="O115" s="207"/>
      <c r="P115" s="213" t="str">
        <f t="shared" si="5"/>
        <v>PO Date &lt; 07/01</v>
      </c>
      <c r="U115" s="182">
        <v>463107</v>
      </c>
      <c r="V115" s="182" t="s">
        <v>17</v>
      </c>
      <c r="W115" s="182" t="s">
        <v>169</v>
      </c>
      <c r="X115" s="182">
        <v>10290</v>
      </c>
      <c r="Y115" s="182" t="s">
        <v>101</v>
      </c>
      <c r="Z115" s="149">
        <v>150134</v>
      </c>
      <c r="AA115" s="149">
        <v>150134</v>
      </c>
    </row>
    <row r="116" spans="2:27" x14ac:dyDescent="0.3">
      <c r="B116" s="300">
        <v>463553</v>
      </c>
      <c r="C116" s="205" t="s">
        <v>17</v>
      </c>
      <c r="D116" s="205" t="s">
        <v>142</v>
      </c>
      <c r="E116" s="206">
        <v>27197</v>
      </c>
      <c r="F116" s="207" t="s">
        <v>365</v>
      </c>
      <c r="G116" s="208">
        <v>45509</v>
      </c>
      <c r="H116" s="209">
        <v>623224.34</v>
      </c>
      <c r="I116" s="210"/>
      <c r="J116" s="247">
        <f t="shared" si="3"/>
        <v>623224.34</v>
      </c>
      <c r="K116" s="248" t="b">
        <f>G116=VLOOKUP(B116,'PO TOTALS'!$B$5:$I$257,4,FALSE)</f>
        <v>1</v>
      </c>
      <c r="L116" s="211">
        <v>623224.34</v>
      </c>
      <c r="M116" s="212">
        <f t="shared" si="4"/>
        <v>0</v>
      </c>
      <c r="N116" s="204"/>
      <c r="O116" s="207"/>
      <c r="P116" s="213" t="str">
        <f t="shared" si="5"/>
        <v>PO Date &lt; 07/01</v>
      </c>
      <c r="U116" s="182">
        <v>463118</v>
      </c>
      <c r="V116" s="182" t="s">
        <v>17</v>
      </c>
      <c r="W116" s="182" t="s">
        <v>146</v>
      </c>
      <c r="X116" s="182">
        <v>24038</v>
      </c>
      <c r="Y116" s="182" t="s">
        <v>104</v>
      </c>
      <c r="Z116" s="149">
        <v>17480.7</v>
      </c>
      <c r="AA116" s="149">
        <v>17480.7</v>
      </c>
    </row>
    <row r="117" spans="2:27" x14ac:dyDescent="0.3">
      <c r="B117" s="300">
        <v>463522</v>
      </c>
      <c r="C117" s="205" t="s">
        <v>17</v>
      </c>
      <c r="D117" s="205" t="s">
        <v>144</v>
      </c>
      <c r="E117" s="206">
        <v>10288</v>
      </c>
      <c r="F117" s="207" t="s">
        <v>88</v>
      </c>
      <c r="G117" s="208">
        <v>45502</v>
      </c>
      <c r="H117" s="209">
        <v>14037.22</v>
      </c>
      <c r="I117" s="210"/>
      <c r="J117" s="247">
        <f t="shared" si="3"/>
        <v>14037.22</v>
      </c>
      <c r="K117" s="248" t="b">
        <f>G117=VLOOKUP(B117,'PO TOTALS'!$B$5:$I$257,4,FALSE)</f>
        <v>1</v>
      </c>
      <c r="L117" s="211">
        <v>14037.22</v>
      </c>
      <c r="M117" s="212">
        <f t="shared" si="4"/>
        <v>0</v>
      </c>
      <c r="N117" s="204"/>
      <c r="O117" s="207"/>
      <c r="P117" s="213" t="str">
        <f t="shared" si="5"/>
        <v>PO Date &lt; 07/01</v>
      </c>
      <c r="U117" s="182">
        <v>463122</v>
      </c>
      <c r="V117" s="182" t="s">
        <v>17</v>
      </c>
      <c r="W117" s="182" t="s">
        <v>124</v>
      </c>
      <c r="X117" s="182">
        <v>24279</v>
      </c>
      <c r="Y117" s="182" t="s">
        <v>303</v>
      </c>
      <c r="Z117" s="149">
        <v>384375</v>
      </c>
      <c r="AA117" s="149">
        <v>384375</v>
      </c>
    </row>
    <row r="118" spans="2:27" x14ac:dyDescent="0.3">
      <c r="B118" s="300">
        <v>463495</v>
      </c>
      <c r="C118" s="205" t="s">
        <v>17</v>
      </c>
      <c r="D118" s="205" t="s">
        <v>177</v>
      </c>
      <c r="E118" s="206">
        <v>24567</v>
      </c>
      <c r="F118" s="207" t="s">
        <v>356</v>
      </c>
      <c r="G118" s="208">
        <v>45490</v>
      </c>
      <c r="H118" s="209">
        <v>3400</v>
      </c>
      <c r="I118" s="210"/>
      <c r="J118" s="247">
        <f t="shared" si="3"/>
        <v>3400</v>
      </c>
      <c r="K118" s="248" t="b">
        <f>G118=VLOOKUP(B118,'PO TOTALS'!$B$5:$I$257,4,FALSE)</f>
        <v>1</v>
      </c>
      <c r="L118" s="211">
        <v>3400</v>
      </c>
      <c r="M118" s="212">
        <f t="shared" si="4"/>
        <v>0</v>
      </c>
      <c r="N118" s="204"/>
      <c r="O118" s="207"/>
      <c r="P118" s="213" t="str">
        <f t="shared" si="5"/>
        <v>PO Date &lt; 07/01</v>
      </c>
      <c r="U118" s="182">
        <v>463132</v>
      </c>
      <c r="V118" s="182" t="s">
        <v>17</v>
      </c>
      <c r="W118" s="182" t="s">
        <v>144</v>
      </c>
      <c r="X118" s="182">
        <v>26163</v>
      </c>
      <c r="Y118" s="182" t="s">
        <v>311</v>
      </c>
      <c r="Z118" s="149">
        <v>375734.38</v>
      </c>
      <c r="AA118" s="149">
        <v>375734.38</v>
      </c>
    </row>
    <row r="119" spans="2:27" x14ac:dyDescent="0.3">
      <c r="B119" s="300">
        <v>463411</v>
      </c>
      <c r="C119" s="205" t="s">
        <v>17</v>
      </c>
      <c r="D119" s="205" t="s">
        <v>151</v>
      </c>
      <c r="E119" s="206">
        <v>10320</v>
      </c>
      <c r="F119" s="207" t="s">
        <v>47</v>
      </c>
      <c r="G119" s="208">
        <v>45468</v>
      </c>
      <c r="H119" s="209">
        <v>5815</v>
      </c>
      <c r="I119" s="210"/>
      <c r="J119" s="247">
        <f t="shared" si="3"/>
        <v>5815</v>
      </c>
      <c r="K119" s="248" t="b">
        <f>G119=VLOOKUP(B119,'PO TOTALS'!$B$5:$I$257,4,FALSE)</f>
        <v>1</v>
      </c>
      <c r="L119" s="211">
        <v>5815</v>
      </c>
      <c r="M119" s="212">
        <f t="shared" si="4"/>
        <v>0</v>
      </c>
      <c r="N119" s="204"/>
      <c r="O119" s="207"/>
      <c r="P119" s="213" t="str">
        <f t="shared" si="5"/>
        <v>PO Date &lt; 07/01</v>
      </c>
      <c r="U119" s="182">
        <v>463133</v>
      </c>
      <c r="V119" s="182" t="s">
        <v>17</v>
      </c>
      <c r="W119" s="182" t="s">
        <v>177</v>
      </c>
      <c r="X119" s="182">
        <v>26686</v>
      </c>
      <c r="Y119" s="182" t="s">
        <v>312</v>
      </c>
      <c r="Z119" s="149">
        <v>1255454.25</v>
      </c>
      <c r="AA119" s="149">
        <v>1255454.25</v>
      </c>
    </row>
    <row r="120" spans="2:27" x14ac:dyDescent="0.3">
      <c r="B120" s="300">
        <v>463365</v>
      </c>
      <c r="C120" s="205" t="s">
        <v>17</v>
      </c>
      <c r="D120" s="205" t="s">
        <v>142</v>
      </c>
      <c r="E120" s="206">
        <v>10320</v>
      </c>
      <c r="F120" s="207" t="s">
        <v>47</v>
      </c>
      <c r="G120" s="208">
        <v>45449</v>
      </c>
      <c r="H120" s="209">
        <v>28995</v>
      </c>
      <c r="I120" s="210"/>
      <c r="J120" s="247">
        <f t="shared" si="3"/>
        <v>28995</v>
      </c>
      <c r="K120" s="248" t="b">
        <f>G120=VLOOKUP(B120,'PO TOTALS'!$B$5:$I$257,4,FALSE)</f>
        <v>1</v>
      </c>
      <c r="L120" s="211">
        <v>28995</v>
      </c>
      <c r="M120" s="212">
        <f t="shared" si="4"/>
        <v>0</v>
      </c>
      <c r="N120" s="204"/>
      <c r="O120" s="207"/>
      <c r="P120" s="213" t="str">
        <f t="shared" si="5"/>
        <v>PO Date &lt; 07/01</v>
      </c>
      <c r="U120" s="182">
        <v>463134</v>
      </c>
      <c r="V120" s="182" t="s">
        <v>17</v>
      </c>
      <c r="W120" s="182" t="s">
        <v>179</v>
      </c>
      <c r="X120" s="182">
        <v>26686</v>
      </c>
      <c r="Y120" s="182" t="s">
        <v>312</v>
      </c>
      <c r="Z120" s="149">
        <v>2570573.06</v>
      </c>
      <c r="AA120" s="149">
        <v>2570573.06</v>
      </c>
    </row>
    <row r="121" spans="2:27" x14ac:dyDescent="0.3">
      <c r="B121" s="300">
        <v>463305</v>
      </c>
      <c r="C121" s="205" t="s">
        <v>17</v>
      </c>
      <c r="D121" s="205" t="s">
        <v>181</v>
      </c>
      <c r="E121" s="206">
        <v>10254</v>
      </c>
      <c r="F121" s="207" t="s">
        <v>45</v>
      </c>
      <c r="G121" s="208">
        <v>45440</v>
      </c>
      <c r="H121" s="209">
        <v>2165935.79</v>
      </c>
      <c r="I121" s="210"/>
      <c r="J121" s="247">
        <f t="shared" si="3"/>
        <v>2165935.79</v>
      </c>
      <c r="K121" s="248" t="b">
        <f>G121=VLOOKUP(B121,'PO TOTALS'!$B$5:$I$257,4,FALSE)</f>
        <v>1</v>
      </c>
      <c r="L121" s="211">
        <v>2165935.79</v>
      </c>
      <c r="M121" s="212">
        <f t="shared" si="4"/>
        <v>0</v>
      </c>
      <c r="N121" s="204"/>
      <c r="O121" s="207"/>
      <c r="P121" s="213" t="str">
        <f t="shared" si="5"/>
        <v>PO Date &lt; 07/01</v>
      </c>
      <c r="U121" s="182">
        <v>463135</v>
      </c>
      <c r="V121" s="182" t="s">
        <v>17</v>
      </c>
      <c r="W121" s="182" t="s">
        <v>132</v>
      </c>
      <c r="X121" s="182">
        <v>24077</v>
      </c>
      <c r="Y121" s="182" t="s">
        <v>313</v>
      </c>
      <c r="Z121" s="149">
        <v>283423</v>
      </c>
      <c r="AA121" s="149">
        <v>283423</v>
      </c>
    </row>
    <row r="122" spans="2:27" x14ac:dyDescent="0.3">
      <c r="B122" s="300">
        <v>463254</v>
      </c>
      <c r="C122" s="205" t="s">
        <v>17</v>
      </c>
      <c r="D122" s="205" t="s">
        <v>149</v>
      </c>
      <c r="E122" s="206">
        <v>26157</v>
      </c>
      <c r="F122" s="207" t="s">
        <v>354</v>
      </c>
      <c r="G122" s="208">
        <v>45426</v>
      </c>
      <c r="H122" s="209">
        <v>154729</v>
      </c>
      <c r="I122" s="210"/>
      <c r="J122" s="247">
        <f t="shared" si="3"/>
        <v>154729</v>
      </c>
      <c r="K122" s="248" t="b">
        <f>G122=VLOOKUP(B122,'PO TOTALS'!$B$5:$I$257,4,FALSE)</f>
        <v>1</v>
      </c>
      <c r="L122" s="211">
        <v>154729</v>
      </c>
      <c r="M122" s="212">
        <f t="shared" si="4"/>
        <v>0</v>
      </c>
      <c r="N122" s="204"/>
      <c r="O122" s="207"/>
      <c r="P122" s="213" t="str">
        <f t="shared" si="5"/>
        <v>PO Date &lt; 07/01</v>
      </c>
      <c r="U122" s="182">
        <v>463141</v>
      </c>
      <c r="V122" s="182" t="s">
        <v>17</v>
      </c>
      <c r="W122" s="182" t="s">
        <v>258</v>
      </c>
      <c r="X122" s="182">
        <v>24077</v>
      </c>
      <c r="Y122" s="182" t="s">
        <v>313</v>
      </c>
      <c r="Z122" s="149">
        <v>90550</v>
      </c>
      <c r="AA122" s="149">
        <v>90550</v>
      </c>
    </row>
    <row r="123" spans="2:27" x14ac:dyDescent="0.3">
      <c r="B123" s="300">
        <v>463224</v>
      </c>
      <c r="C123" s="205" t="s">
        <v>17</v>
      </c>
      <c r="D123" s="205" t="s">
        <v>258</v>
      </c>
      <c r="E123" s="206">
        <v>26916</v>
      </c>
      <c r="F123" s="207" t="s">
        <v>353</v>
      </c>
      <c r="G123" s="208">
        <v>45419</v>
      </c>
      <c r="H123" s="209">
        <v>1609972.73</v>
      </c>
      <c r="I123" s="210"/>
      <c r="J123" s="247">
        <f t="shared" si="3"/>
        <v>1609972.73</v>
      </c>
      <c r="K123" s="248" t="b">
        <f>G123=VLOOKUP(B123,'PO TOTALS'!$B$5:$I$257,4,FALSE)</f>
        <v>1</v>
      </c>
      <c r="L123" s="211">
        <v>1609972.73</v>
      </c>
      <c r="M123" s="212">
        <f t="shared" si="4"/>
        <v>0</v>
      </c>
      <c r="N123" s="204"/>
      <c r="O123" s="207"/>
      <c r="P123" s="213" t="str">
        <f t="shared" si="5"/>
        <v>PO Date &lt; 07/01</v>
      </c>
      <c r="U123" s="182">
        <v>463143</v>
      </c>
      <c r="V123" s="182" t="s">
        <v>17</v>
      </c>
      <c r="W123" s="182" t="s">
        <v>177</v>
      </c>
      <c r="X123" s="182">
        <v>10407</v>
      </c>
      <c r="Y123" s="182" t="s">
        <v>34</v>
      </c>
      <c r="Z123" s="149">
        <v>6453</v>
      </c>
      <c r="AA123" s="149">
        <v>6453</v>
      </c>
    </row>
    <row r="124" spans="2:27" x14ac:dyDescent="0.3">
      <c r="B124" s="300">
        <v>463225</v>
      </c>
      <c r="C124" s="205" t="s">
        <v>17</v>
      </c>
      <c r="D124" s="205" t="s">
        <v>132</v>
      </c>
      <c r="E124" s="206">
        <v>26916</v>
      </c>
      <c r="F124" s="207" t="s">
        <v>353</v>
      </c>
      <c r="G124" s="208">
        <v>45419</v>
      </c>
      <c r="H124" s="209">
        <v>3208039.79</v>
      </c>
      <c r="I124" s="210"/>
      <c r="J124" s="247">
        <f t="shared" si="3"/>
        <v>3208039.79</v>
      </c>
      <c r="K124" s="248" t="b">
        <f>G124=VLOOKUP(B124,'PO TOTALS'!$B$5:$I$257,4,FALSE)</f>
        <v>1</v>
      </c>
      <c r="L124" s="211">
        <v>3208039.79</v>
      </c>
      <c r="M124" s="212">
        <f t="shared" si="4"/>
        <v>0</v>
      </c>
      <c r="N124" s="204"/>
      <c r="O124" s="207"/>
      <c r="P124" s="213" t="str">
        <f t="shared" si="5"/>
        <v>PO Date &lt; 07/01</v>
      </c>
      <c r="U124" s="182">
        <v>463144</v>
      </c>
      <c r="V124" s="182" t="s">
        <v>17</v>
      </c>
      <c r="W124" s="182" t="s">
        <v>166</v>
      </c>
      <c r="X124" s="182">
        <v>10407</v>
      </c>
      <c r="Y124" s="182" t="s">
        <v>34</v>
      </c>
      <c r="Z124" s="149">
        <v>6618</v>
      </c>
      <c r="AA124" s="149">
        <v>6618</v>
      </c>
    </row>
    <row r="125" spans="2:27" x14ac:dyDescent="0.3">
      <c r="B125" s="300">
        <v>463228</v>
      </c>
      <c r="C125" s="205" t="s">
        <v>17</v>
      </c>
      <c r="D125" s="205" t="s">
        <v>144</v>
      </c>
      <c r="E125" s="206">
        <v>10211</v>
      </c>
      <c r="F125" s="207" t="s">
        <v>38</v>
      </c>
      <c r="G125" s="208">
        <v>45419</v>
      </c>
      <c r="H125" s="209">
        <v>134255.01</v>
      </c>
      <c r="I125" s="210"/>
      <c r="J125" s="247">
        <f t="shared" si="3"/>
        <v>134255.01</v>
      </c>
      <c r="K125" s="248" t="b">
        <f>G125=VLOOKUP(B125,'PO TOTALS'!$B$5:$I$257,4,FALSE)</f>
        <v>1</v>
      </c>
      <c r="L125" s="211">
        <v>134255.01</v>
      </c>
      <c r="M125" s="212">
        <f t="shared" si="4"/>
        <v>0</v>
      </c>
      <c r="N125" s="204"/>
      <c r="O125" s="207"/>
      <c r="P125" s="213" t="str">
        <f t="shared" si="5"/>
        <v>PO Date &lt; 07/01</v>
      </c>
      <c r="U125" s="182">
        <v>463145</v>
      </c>
      <c r="V125" s="182" t="s">
        <v>17</v>
      </c>
      <c r="W125" s="182" t="s">
        <v>159</v>
      </c>
      <c r="X125" s="182">
        <v>10407</v>
      </c>
      <c r="Y125" s="182" t="s">
        <v>34</v>
      </c>
      <c r="Z125" s="149">
        <v>3647</v>
      </c>
      <c r="AA125" s="149">
        <v>3647</v>
      </c>
    </row>
    <row r="126" spans="2:27" x14ac:dyDescent="0.3">
      <c r="B126" s="300">
        <v>463232</v>
      </c>
      <c r="C126" s="205" t="s">
        <v>17</v>
      </c>
      <c r="D126" s="205" t="s">
        <v>149</v>
      </c>
      <c r="E126" s="206">
        <v>10448</v>
      </c>
      <c r="F126" s="207" t="s">
        <v>37</v>
      </c>
      <c r="G126" s="208">
        <v>45419</v>
      </c>
      <c r="H126" s="209">
        <v>32499</v>
      </c>
      <c r="I126" s="210"/>
      <c r="J126" s="247">
        <f t="shared" si="3"/>
        <v>32499</v>
      </c>
      <c r="K126" s="248" t="b">
        <f>G126=VLOOKUP(B126,'PO TOTALS'!$B$5:$I$257,4,FALSE)</f>
        <v>1</v>
      </c>
      <c r="L126" s="211">
        <v>32499</v>
      </c>
      <c r="M126" s="212">
        <f t="shared" si="4"/>
        <v>0</v>
      </c>
      <c r="N126" s="204"/>
      <c r="O126" s="207"/>
      <c r="P126" s="213" t="str">
        <f t="shared" si="5"/>
        <v>PO Date &lt; 07/01</v>
      </c>
      <c r="U126" s="182">
        <v>463146</v>
      </c>
      <c r="V126" s="182" t="s">
        <v>17</v>
      </c>
      <c r="W126" s="182" t="s">
        <v>264</v>
      </c>
      <c r="X126" s="182">
        <v>10407</v>
      </c>
      <c r="Y126" s="182" t="s">
        <v>34</v>
      </c>
      <c r="Z126" s="149">
        <v>12836</v>
      </c>
      <c r="AA126" s="149">
        <v>12836</v>
      </c>
    </row>
    <row r="127" spans="2:27" x14ac:dyDescent="0.3">
      <c r="B127" s="300">
        <v>463220</v>
      </c>
      <c r="C127" s="205" t="s">
        <v>17</v>
      </c>
      <c r="D127" s="205" t="s">
        <v>262</v>
      </c>
      <c r="E127" s="206">
        <v>25250</v>
      </c>
      <c r="F127" s="207" t="s">
        <v>252</v>
      </c>
      <c r="G127" s="208">
        <v>45418</v>
      </c>
      <c r="H127" s="209">
        <v>1041174.21</v>
      </c>
      <c r="I127" s="210"/>
      <c r="J127" s="247">
        <f t="shared" si="3"/>
        <v>1041174.21</v>
      </c>
      <c r="K127" s="248" t="b">
        <f>G127=VLOOKUP(B127,'PO TOTALS'!$B$5:$I$257,4,FALSE)</f>
        <v>1</v>
      </c>
      <c r="L127" s="211">
        <v>1041174.21</v>
      </c>
      <c r="M127" s="212">
        <f t="shared" si="4"/>
        <v>0</v>
      </c>
      <c r="N127" s="204"/>
      <c r="O127" s="207"/>
      <c r="P127" s="213" t="str">
        <f t="shared" si="5"/>
        <v>PO Date &lt; 07/01</v>
      </c>
      <c r="U127" s="182">
        <v>463167</v>
      </c>
      <c r="V127" s="182" t="s">
        <v>17</v>
      </c>
      <c r="W127" s="182" t="s">
        <v>148</v>
      </c>
      <c r="X127" s="182">
        <v>25250</v>
      </c>
      <c r="Y127" s="182" t="s">
        <v>252</v>
      </c>
      <c r="Z127" s="149">
        <v>1707601.99</v>
      </c>
      <c r="AA127" s="149">
        <v>1707601.99</v>
      </c>
    </row>
    <row r="128" spans="2:27" x14ac:dyDescent="0.3">
      <c r="B128" s="300">
        <v>463221</v>
      </c>
      <c r="C128" s="205" t="s">
        <v>17</v>
      </c>
      <c r="D128" s="205" t="s">
        <v>124</v>
      </c>
      <c r="E128" s="206">
        <v>23484</v>
      </c>
      <c r="F128" s="207" t="s">
        <v>349</v>
      </c>
      <c r="G128" s="208">
        <v>45418</v>
      </c>
      <c r="H128" s="209">
        <v>3965336.58</v>
      </c>
      <c r="I128" s="210"/>
      <c r="J128" s="247">
        <f t="shared" si="3"/>
        <v>3965336.58</v>
      </c>
      <c r="K128" s="248" t="b">
        <f>G128=VLOOKUP(B128,'PO TOTALS'!$B$5:$I$257,4,FALSE)</f>
        <v>1</v>
      </c>
      <c r="L128" s="211">
        <v>3965336.58</v>
      </c>
      <c r="M128" s="212">
        <f t="shared" si="4"/>
        <v>0</v>
      </c>
      <c r="N128" s="204"/>
      <c r="O128" s="207"/>
      <c r="P128" s="213" t="str">
        <f t="shared" si="5"/>
        <v>PO Date &lt; 07/01</v>
      </c>
      <c r="U128" s="182">
        <v>463191</v>
      </c>
      <c r="V128" s="182" t="s">
        <v>17</v>
      </c>
      <c r="W128" s="182" t="s">
        <v>179</v>
      </c>
      <c r="X128" s="182">
        <v>16643</v>
      </c>
      <c r="Y128" s="182" t="s">
        <v>48</v>
      </c>
      <c r="Z128" s="149">
        <v>155130</v>
      </c>
      <c r="AA128" s="149">
        <v>155130</v>
      </c>
    </row>
    <row r="129" spans="2:27" x14ac:dyDescent="0.3">
      <c r="B129" s="300">
        <v>463203</v>
      </c>
      <c r="C129" s="205" t="s">
        <v>17</v>
      </c>
      <c r="D129" s="205" t="s">
        <v>142</v>
      </c>
      <c r="E129" s="206">
        <v>26775</v>
      </c>
      <c r="F129" s="207" t="s">
        <v>308</v>
      </c>
      <c r="G129" s="208">
        <v>45412</v>
      </c>
      <c r="H129" s="209">
        <v>13291831</v>
      </c>
      <c r="I129" s="210"/>
      <c r="J129" s="247">
        <f t="shared" si="3"/>
        <v>13291831</v>
      </c>
      <c r="K129" s="248" t="b">
        <f>G129=VLOOKUP(B129,'PO TOTALS'!$B$5:$I$257,4,FALSE)</f>
        <v>1</v>
      </c>
      <c r="L129" s="211">
        <v>13291831</v>
      </c>
      <c r="M129" s="212">
        <f t="shared" si="4"/>
        <v>0</v>
      </c>
      <c r="N129" s="204"/>
      <c r="O129" s="207"/>
      <c r="P129" s="213" t="str">
        <f t="shared" si="5"/>
        <v>PO Date &lt; 07/01</v>
      </c>
      <c r="U129" s="182">
        <v>463192</v>
      </c>
      <c r="V129" s="182" t="s">
        <v>17</v>
      </c>
      <c r="W129" s="182" t="s">
        <v>177</v>
      </c>
      <c r="X129" s="182">
        <v>16643</v>
      </c>
      <c r="Y129" s="182" t="s">
        <v>48</v>
      </c>
      <c r="Z129" s="149">
        <v>162431</v>
      </c>
      <c r="AA129" s="149">
        <v>162431</v>
      </c>
    </row>
    <row r="130" spans="2:27" x14ac:dyDescent="0.3">
      <c r="B130" s="300">
        <v>463191</v>
      </c>
      <c r="C130" s="205" t="s">
        <v>17</v>
      </c>
      <c r="D130" s="205" t="s">
        <v>179</v>
      </c>
      <c r="E130" s="206">
        <v>16643</v>
      </c>
      <c r="F130" s="207" t="s">
        <v>48</v>
      </c>
      <c r="G130" s="208">
        <v>45411</v>
      </c>
      <c r="H130" s="209">
        <v>155130</v>
      </c>
      <c r="I130" s="210"/>
      <c r="J130" s="247">
        <f t="shared" si="3"/>
        <v>155130</v>
      </c>
      <c r="K130" s="248" t="b">
        <f>G130=VLOOKUP(B130,'PO TOTALS'!$B$5:$I$257,4,FALSE)</f>
        <v>1</v>
      </c>
      <c r="L130" s="211">
        <v>155130</v>
      </c>
      <c r="M130" s="212">
        <f t="shared" si="4"/>
        <v>0</v>
      </c>
      <c r="N130" s="204"/>
      <c r="O130" s="207"/>
      <c r="P130" s="213" t="str">
        <f t="shared" si="5"/>
        <v>PO Date &lt; 07/01</v>
      </c>
      <c r="U130" s="182">
        <v>463194</v>
      </c>
      <c r="V130" s="182" t="s">
        <v>17</v>
      </c>
      <c r="W130" s="182" t="s">
        <v>169</v>
      </c>
      <c r="X130" s="182">
        <v>26878</v>
      </c>
      <c r="Y130" s="182" t="s">
        <v>441</v>
      </c>
      <c r="Z130" s="149">
        <v>2815809</v>
      </c>
      <c r="AA130" s="149">
        <v>2815809</v>
      </c>
    </row>
    <row r="131" spans="2:27" x14ac:dyDescent="0.3">
      <c r="B131" s="300">
        <v>463192</v>
      </c>
      <c r="C131" s="205" t="s">
        <v>17</v>
      </c>
      <c r="D131" s="205" t="s">
        <v>177</v>
      </c>
      <c r="E131" s="206">
        <v>16643</v>
      </c>
      <c r="F131" s="207" t="s">
        <v>48</v>
      </c>
      <c r="G131" s="208">
        <v>45411</v>
      </c>
      <c r="H131" s="209">
        <v>162431</v>
      </c>
      <c r="I131" s="210"/>
      <c r="J131" s="247">
        <f t="shared" si="3"/>
        <v>162431</v>
      </c>
      <c r="K131" s="248" t="b">
        <f>G131=VLOOKUP(B131,'PO TOTALS'!$B$5:$I$257,4,FALSE)</f>
        <v>1</v>
      </c>
      <c r="L131" s="211">
        <v>162431</v>
      </c>
      <c r="M131" s="212">
        <f t="shared" si="4"/>
        <v>0</v>
      </c>
      <c r="N131" s="204"/>
      <c r="O131" s="207"/>
      <c r="P131" s="213" t="str">
        <f t="shared" si="5"/>
        <v>PO Date &lt; 07/01</v>
      </c>
      <c r="U131" s="182">
        <v>463195</v>
      </c>
      <c r="V131" s="182" t="s">
        <v>17</v>
      </c>
      <c r="W131" s="182" t="s">
        <v>170</v>
      </c>
      <c r="X131" s="182">
        <v>26878</v>
      </c>
      <c r="Y131" s="182" t="s">
        <v>441</v>
      </c>
      <c r="Z131" s="149">
        <v>12494750.35</v>
      </c>
      <c r="AA131" s="149">
        <v>12494750.35</v>
      </c>
    </row>
    <row r="132" spans="2:27" x14ac:dyDescent="0.3">
      <c r="B132" s="300">
        <v>463194</v>
      </c>
      <c r="C132" s="205" t="s">
        <v>17</v>
      </c>
      <c r="D132" s="205" t="s">
        <v>169</v>
      </c>
      <c r="E132" s="206">
        <v>26878</v>
      </c>
      <c r="F132" s="207" t="s">
        <v>441</v>
      </c>
      <c r="G132" s="208">
        <v>45411</v>
      </c>
      <c r="H132" s="209">
        <v>2815809</v>
      </c>
      <c r="I132" s="210"/>
      <c r="J132" s="247">
        <f t="shared" si="3"/>
        <v>2815809</v>
      </c>
      <c r="K132" s="248" t="b">
        <f>G132=VLOOKUP(B132,'PO TOTALS'!$B$5:$I$257,4,FALSE)</f>
        <v>1</v>
      </c>
      <c r="L132" s="211">
        <v>2815809</v>
      </c>
      <c r="M132" s="212">
        <f t="shared" si="4"/>
        <v>0</v>
      </c>
      <c r="N132" s="204"/>
      <c r="O132" s="207"/>
      <c r="P132" s="213" t="str">
        <f t="shared" si="5"/>
        <v>PO Date &lt; 07/01</v>
      </c>
      <c r="U132" s="182">
        <v>463203</v>
      </c>
      <c r="V132" s="182" t="s">
        <v>17</v>
      </c>
      <c r="W132" s="182" t="s">
        <v>142</v>
      </c>
      <c r="X132" s="182">
        <v>26775</v>
      </c>
      <c r="Y132" s="182" t="s">
        <v>308</v>
      </c>
      <c r="Z132" s="149">
        <v>13291831</v>
      </c>
      <c r="AA132" s="149">
        <v>13291831</v>
      </c>
    </row>
    <row r="133" spans="2:27" x14ac:dyDescent="0.3">
      <c r="B133" s="300">
        <v>463195</v>
      </c>
      <c r="C133" s="205" t="s">
        <v>17</v>
      </c>
      <c r="D133" s="205" t="s">
        <v>170</v>
      </c>
      <c r="E133" s="206">
        <v>26878</v>
      </c>
      <c r="F133" s="207" t="s">
        <v>441</v>
      </c>
      <c r="G133" s="208">
        <v>45411</v>
      </c>
      <c r="H133" s="209">
        <v>12494750.35</v>
      </c>
      <c r="I133" s="210"/>
      <c r="J133" s="247">
        <f t="shared" si="3"/>
        <v>12494750.35</v>
      </c>
      <c r="K133" s="248" t="b">
        <f>G133=VLOOKUP(B133,'PO TOTALS'!$B$5:$I$257,4,FALSE)</f>
        <v>1</v>
      </c>
      <c r="L133" s="211">
        <v>12494750.35</v>
      </c>
      <c r="M133" s="212">
        <f t="shared" si="4"/>
        <v>0</v>
      </c>
      <c r="N133" s="204"/>
      <c r="O133" s="207"/>
      <c r="P133" s="213" t="str">
        <f t="shared" si="5"/>
        <v>PO Date &lt; 07/01</v>
      </c>
      <c r="U133" s="182">
        <v>463220</v>
      </c>
      <c r="V133" s="182" t="s">
        <v>17</v>
      </c>
      <c r="W133" s="182" t="s">
        <v>262</v>
      </c>
      <c r="X133" s="182">
        <v>25250</v>
      </c>
      <c r="Y133" s="182" t="s">
        <v>252</v>
      </c>
      <c r="Z133" s="149">
        <v>1041174.21</v>
      </c>
      <c r="AA133" s="149">
        <v>1041174.21</v>
      </c>
    </row>
    <row r="134" spans="2:27" x14ac:dyDescent="0.3">
      <c r="B134" s="300">
        <v>463167</v>
      </c>
      <c r="C134" s="205" t="s">
        <v>17</v>
      </c>
      <c r="D134" s="205" t="s">
        <v>148</v>
      </c>
      <c r="E134" s="206">
        <v>25250</v>
      </c>
      <c r="F134" s="207" t="s">
        <v>252</v>
      </c>
      <c r="G134" s="208">
        <v>45405</v>
      </c>
      <c r="H134" s="209">
        <v>1707601.99</v>
      </c>
      <c r="I134" s="210"/>
      <c r="J134" s="247">
        <f t="shared" si="3"/>
        <v>1707601.99</v>
      </c>
      <c r="K134" s="248" t="b">
        <f>G134=VLOOKUP(B134,'PO TOTALS'!$B$5:$I$257,4,FALSE)</f>
        <v>1</v>
      </c>
      <c r="L134" s="211">
        <v>1707601.99</v>
      </c>
      <c r="M134" s="212">
        <f t="shared" si="4"/>
        <v>0</v>
      </c>
      <c r="N134" s="204"/>
      <c r="O134" s="207"/>
      <c r="P134" s="213" t="str">
        <f t="shared" si="5"/>
        <v>PO Date &lt; 07/01</v>
      </c>
      <c r="U134" s="182">
        <v>463221</v>
      </c>
      <c r="V134" s="182" t="s">
        <v>17</v>
      </c>
      <c r="W134" s="182" t="s">
        <v>124</v>
      </c>
      <c r="X134" s="182">
        <v>23484</v>
      </c>
      <c r="Y134" s="182" t="s">
        <v>349</v>
      </c>
      <c r="Z134" s="149">
        <v>3965336.58</v>
      </c>
      <c r="AA134" s="149">
        <v>3965336.58</v>
      </c>
    </row>
    <row r="135" spans="2:27" x14ac:dyDescent="0.3">
      <c r="B135" s="300">
        <v>463141</v>
      </c>
      <c r="C135" s="205" t="s">
        <v>17</v>
      </c>
      <c r="D135" s="205" t="s">
        <v>258</v>
      </c>
      <c r="E135" s="206">
        <v>24077</v>
      </c>
      <c r="F135" s="207" t="s">
        <v>313</v>
      </c>
      <c r="G135" s="208">
        <v>45399</v>
      </c>
      <c r="H135" s="209">
        <v>90550</v>
      </c>
      <c r="I135" s="210"/>
      <c r="J135" s="247">
        <f t="shared" si="3"/>
        <v>90550</v>
      </c>
      <c r="K135" s="248" t="b">
        <f>G135=VLOOKUP(B135,'PO TOTALS'!$B$5:$I$257,4,FALSE)</f>
        <v>1</v>
      </c>
      <c r="L135" s="211">
        <v>90550</v>
      </c>
      <c r="M135" s="212">
        <f t="shared" si="4"/>
        <v>0</v>
      </c>
      <c r="N135" s="204"/>
      <c r="O135" s="207"/>
      <c r="P135" s="213" t="str">
        <f t="shared" si="5"/>
        <v>PO Date &lt; 07/01</v>
      </c>
      <c r="U135" s="182">
        <v>463224</v>
      </c>
      <c r="V135" s="182" t="s">
        <v>17</v>
      </c>
      <c r="W135" s="182" t="s">
        <v>258</v>
      </c>
      <c r="X135" s="182">
        <v>26916</v>
      </c>
      <c r="Y135" s="182" t="s">
        <v>353</v>
      </c>
      <c r="Z135" s="149">
        <v>1609972.73</v>
      </c>
      <c r="AA135" s="149">
        <v>1609972.73</v>
      </c>
    </row>
    <row r="136" spans="2:27" x14ac:dyDescent="0.3">
      <c r="B136" s="300">
        <v>463143</v>
      </c>
      <c r="C136" s="205" t="s">
        <v>17</v>
      </c>
      <c r="D136" s="205" t="s">
        <v>177</v>
      </c>
      <c r="E136" s="206">
        <v>10407</v>
      </c>
      <c r="F136" s="207" t="s">
        <v>34</v>
      </c>
      <c r="G136" s="208">
        <v>45399</v>
      </c>
      <c r="H136" s="209">
        <v>6453</v>
      </c>
      <c r="I136" s="210"/>
      <c r="J136" s="247">
        <f t="shared" ref="J136:J199" si="6">SUM(H136:I136)</f>
        <v>6453</v>
      </c>
      <c r="K136" s="248" t="b">
        <f>G136=VLOOKUP(B136,'PO TOTALS'!$B$5:$I$257,4,FALSE)</f>
        <v>1</v>
      </c>
      <c r="L136" s="211">
        <v>6453</v>
      </c>
      <c r="M136" s="212">
        <f t="shared" ref="M136:M199" si="7">L136-J136</f>
        <v>0</v>
      </c>
      <c r="N136" s="204"/>
      <c r="O136" s="207"/>
      <c r="P136" s="213" t="str">
        <f t="shared" ref="P136:P199" si="8">IF(G136&gt;=DATE(2025,7,1),L136,"PO Date &lt; 07/01")</f>
        <v>PO Date &lt; 07/01</v>
      </c>
      <c r="U136" s="182">
        <v>463225</v>
      </c>
      <c r="V136" s="182" t="s">
        <v>17</v>
      </c>
      <c r="W136" s="182" t="s">
        <v>132</v>
      </c>
      <c r="X136" s="182">
        <v>26916</v>
      </c>
      <c r="Y136" s="182" t="s">
        <v>353</v>
      </c>
      <c r="Z136" s="149">
        <v>3208039.79</v>
      </c>
      <c r="AA136" s="149">
        <v>3208039.79</v>
      </c>
    </row>
    <row r="137" spans="2:27" x14ac:dyDescent="0.3">
      <c r="B137" s="300">
        <v>463144</v>
      </c>
      <c r="C137" s="205" t="s">
        <v>17</v>
      </c>
      <c r="D137" s="205" t="s">
        <v>166</v>
      </c>
      <c r="E137" s="206">
        <v>10407</v>
      </c>
      <c r="F137" s="207" t="s">
        <v>34</v>
      </c>
      <c r="G137" s="208">
        <v>45399</v>
      </c>
      <c r="H137" s="209">
        <v>6618</v>
      </c>
      <c r="I137" s="210"/>
      <c r="J137" s="247">
        <f t="shared" si="6"/>
        <v>6618</v>
      </c>
      <c r="K137" s="248" t="b">
        <f>G137=VLOOKUP(B137,'PO TOTALS'!$B$5:$I$257,4,FALSE)</f>
        <v>1</v>
      </c>
      <c r="L137" s="211">
        <v>6618</v>
      </c>
      <c r="M137" s="212">
        <f t="shared" si="7"/>
        <v>0</v>
      </c>
      <c r="N137" s="204"/>
      <c r="O137" s="207"/>
      <c r="P137" s="213" t="str">
        <f t="shared" si="8"/>
        <v>PO Date &lt; 07/01</v>
      </c>
      <c r="U137" s="182">
        <v>463228</v>
      </c>
      <c r="V137" s="182" t="s">
        <v>17</v>
      </c>
      <c r="W137" s="182" t="s">
        <v>144</v>
      </c>
      <c r="X137" s="182">
        <v>10211</v>
      </c>
      <c r="Y137" s="182" t="s">
        <v>38</v>
      </c>
      <c r="Z137" s="149">
        <v>134255.01</v>
      </c>
      <c r="AA137" s="149">
        <v>134255.01</v>
      </c>
    </row>
    <row r="138" spans="2:27" x14ac:dyDescent="0.3">
      <c r="B138" s="300">
        <v>463145</v>
      </c>
      <c r="C138" s="205" t="s">
        <v>17</v>
      </c>
      <c r="D138" s="205" t="s">
        <v>159</v>
      </c>
      <c r="E138" s="206">
        <v>10407</v>
      </c>
      <c r="F138" s="207" t="s">
        <v>34</v>
      </c>
      <c r="G138" s="208">
        <v>45399</v>
      </c>
      <c r="H138" s="209">
        <v>3647</v>
      </c>
      <c r="I138" s="210"/>
      <c r="J138" s="247">
        <f t="shared" si="6"/>
        <v>3647</v>
      </c>
      <c r="K138" s="248" t="b">
        <f>G138=VLOOKUP(B138,'PO TOTALS'!$B$5:$I$257,4,FALSE)</f>
        <v>1</v>
      </c>
      <c r="L138" s="211">
        <v>3647</v>
      </c>
      <c r="M138" s="212">
        <f t="shared" si="7"/>
        <v>0</v>
      </c>
      <c r="N138" s="204"/>
      <c r="O138" s="207"/>
      <c r="P138" s="213" t="str">
        <f t="shared" si="8"/>
        <v>PO Date &lt; 07/01</v>
      </c>
      <c r="U138" s="182">
        <v>463232</v>
      </c>
      <c r="V138" s="182" t="s">
        <v>17</v>
      </c>
      <c r="W138" s="182" t="s">
        <v>149</v>
      </c>
      <c r="X138" s="182">
        <v>10448</v>
      </c>
      <c r="Y138" s="182" t="s">
        <v>37</v>
      </c>
      <c r="Z138" s="149">
        <v>32499</v>
      </c>
      <c r="AA138" s="149">
        <v>32499</v>
      </c>
    </row>
    <row r="139" spans="2:27" x14ac:dyDescent="0.3">
      <c r="B139" s="300">
        <v>463146</v>
      </c>
      <c r="C139" s="205" t="s">
        <v>17</v>
      </c>
      <c r="D139" s="205" t="s">
        <v>264</v>
      </c>
      <c r="E139" s="206">
        <v>10407</v>
      </c>
      <c r="F139" s="207" t="s">
        <v>34</v>
      </c>
      <c r="G139" s="208">
        <v>45399</v>
      </c>
      <c r="H139" s="209">
        <v>12836</v>
      </c>
      <c r="I139" s="210"/>
      <c r="J139" s="247">
        <f t="shared" si="6"/>
        <v>12836</v>
      </c>
      <c r="K139" s="248" t="b">
        <f>G139=VLOOKUP(B139,'PO TOTALS'!$B$5:$I$257,4,FALSE)</f>
        <v>1</v>
      </c>
      <c r="L139" s="211">
        <v>12836</v>
      </c>
      <c r="M139" s="212">
        <f t="shared" si="7"/>
        <v>0</v>
      </c>
      <c r="N139" s="204"/>
      <c r="O139" s="207"/>
      <c r="P139" s="213" t="str">
        <f t="shared" si="8"/>
        <v>PO Date &lt; 07/01</v>
      </c>
      <c r="U139" s="182">
        <v>463254</v>
      </c>
      <c r="V139" s="182" t="s">
        <v>17</v>
      </c>
      <c r="W139" s="182" t="s">
        <v>149</v>
      </c>
      <c r="X139" s="182">
        <v>26157</v>
      </c>
      <c r="Y139" s="182" t="s">
        <v>354</v>
      </c>
      <c r="Z139" s="149">
        <v>154729</v>
      </c>
      <c r="AA139" s="149">
        <v>154729</v>
      </c>
    </row>
    <row r="140" spans="2:27" x14ac:dyDescent="0.3">
      <c r="B140" s="300">
        <v>463132</v>
      </c>
      <c r="C140" s="205" t="s">
        <v>17</v>
      </c>
      <c r="D140" s="205" t="s">
        <v>144</v>
      </c>
      <c r="E140" s="206">
        <v>26163</v>
      </c>
      <c r="F140" s="207" t="s">
        <v>311</v>
      </c>
      <c r="G140" s="208">
        <v>45398</v>
      </c>
      <c r="H140" s="209">
        <v>375734.38</v>
      </c>
      <c r="I140" s="210"/>
      <c r="J140" s="247">
        <f t="shared" si="6"/>
        <v>375734.38</v>
      </c>
      <c r="K140" s="248" t="b">
        <f>G140=VLOOKUP(B140,'PO TOTALS'!$B$5:$I$257,4,FALSE)</f>
        <v>1</v>
      </c>
      <c r="L140" s="211">
        <v>375734.38</v>
      </c>
      <c r="M140" s="212">
        <f t="shared" si="7"/>
        <v>0</v>
      </c>
      <c r="N140" s="204"/>
      <c r="O140" s="207"/>
      <c r="P140" s="213" t="str">
        <f t="shared" si="8"/>
        <v>PO Date &lt; 07/01</v>
      </c>
      <c r="U140" s="182">
        <v>463305</v>
      </c>
      <c r="V140" s="182" t="s">
        <v>17</v>
      </c>
      <c r="W140" s="182" t="s">
        <v>181</v>
      </c>
      <c r="X140" s="182">
        <v>10254</v>
      </c>
      <c r="Y140" s="182" t="s">
        <v>45</v>
      </c>
      <c r="Z140" s="149">
        <v>2165935.79</v>
      </c>
      <c r="AA140" s="149">
        <v>2165935.79</v>
      </c>
    </row>
    <row r="141" spans="2:27" x14ac:dyDescent="0.3">
      <c r="B141" s="300">
        <v>463133</v>
      </c>
      <c r="C141" s="205" t="s">
        <v>17</v>
      </c>
      <c r="D141" s="205" t="s">
        <v>177</v>
      </c>
      <c r="E141" s="206">
        <v>26686</v>
      </c>
      <c r="F141" s="207" t="s">
        <v>312</v>
      </c>
      <c r="G141" s="208">
        <v>45398</v>
      </c>
      <c r="H141" s="209">
        <v>1255454.25</v>
      </c>
      <c r="I141" s="210"/>
      <c r="J141" s="247">
        <f t="shared" si="6"/>
        <v>1255454.25</v>
      </c>
      <c r="K141" s="248" t="b">
        <f>G141=VLOOKUP(B141,'PO TOTALS'!$B$5:$I$257,4,FALSE)</f>
        <v>1</v>
      </c>
      <c r="L141" s="211">
        <v>1255454.25</v>
      </c>
      <c r="M141" s="212">
        <f t="shared" si="7"/>
        <v>0</v>
      </c>
      <c r="N141" s="204"/>
      <c r="O141" s="207"/>
      <c r="P141" s="213" t="str">
        <f t="shared" si="8"/>
        <v>PO Date &lt; 07/01</v>
      </c>
      <c r="U141" s="182">
        <v>463365</v>
      </c>
      <c r="V141" s="182" t="s">
        <v>17</v>
      </c>
      <c r="W141" s="182" t="s">
        <v>142</v>
      </c>
      <c r="X141" s="182">
        <v>10320</v>
      </c>
      <c r="Y141" s="182" t="s">
        <v>47</v>
      </c>
      <c r="Z141" s="149">
        <v>28995</v>
      </c>
      <c r="AA141" s="149">
        <v>28995</v>
      </c>
    </row>
    <row r="142" spans="2:27" x14ac:dyDescent="0.3">
      <c r="B142" s="300">
        <v>463134</v>
      </c>
      <c r="C142" s="205" t="s">
        <v>17</v>
      </c>
      <c r="D142" s="205" t="s">
        <v>179</v>
      </c>
      <c r="E142" s="206">
        <v>26686</v>
      </c>
      <c r="F142" s="207" t="s">
        <v>312</v>
      </c>
      <c r="G142" s="208">
        <v>45398</v>
      </c>
      <c r="H142" s="209">
        <v>2570573.06</v>
      </c>
      <c r="I142" s="210"/>
      <c r="J142" s="247">
        <f t="shared" si="6"/>
        <v>2570573.06</v>
      </c>
      <c r="K142" s="248" t="b">
        <f>G142=VLOOKUP(B142,'PO TOTALS'!$B$5:$I$257,4,FALSE)</f>
        <v>1</v>
      </c>
      <c r="L142" s="211">
        <v>2570573.06</v>
      </c>
      <c r="M142" s="212">
        <f t="shared" si="7"/>
        <v>0</v>
      </c>
      <c r="N142" s="204"/>
      <c r="O142" s="207"/>
      <c r="P142" s="213" t="str">
        <f t="shared" si="8"/>
        <v>PO Date &lt; 07/01</v>
      </c>
      <c r="U142" s="182">
        <v>463411</v>
      </c>
      <c r="V142" s="182" t="s">
        <v>17</v>
      </c>
      <c r="W142" s="182" t="s">
        <v>151</v>
      </c>
      <c r="X142" s="182">
        <v>10320</v>
      </c>
      <c r="Y142" s="182" t="s">
        <v>47</v>
      </c>
      <c r="Z142" s="149">
        <v>5815</v>
      </c>
      <c r="AA142" s="149">
        <v>5815</v>
      </c>
    </row>
    <row r="143" spans="2:27" x14ac:dyDescent="0.3">
      <c r="B143" s="300">
        <v>463135</v>
      </c>
      <c r="C143" s="205" t="s">
        <v>17</v>
      </c>
      <c r="D143" s="205" t="s">
        <v>132</v>
      </c>
      <c r="E143" s="206">
        <v>24077</v>
      </c>
      <c r="F143" s="207" t="s">
        <v>313</v>
      </c>
      <c r="G143" s="208">
        <v>45398</v>
      </c>
      <c r="H143" s="209">
        <v>283423</v>
      </c>
      <c r="I143" s="210"/>
      <c r="J143" s="247">
        <f t="shared" si="6"/>
        <v>283423</v>
      </c>
      <c r="K143" s="248" t="b">
        <f>G143=VLOOKUP(B143,'PO TOTALS'!$B$5:$I$257,4,FALSE)</f>
        <v>1</v>
      </c>
      <c r="L143" s="211">
        <v>283423</v>
      </c>
      <c r="M143" s="212">
        <f t="shared" si="7"/>
        <v>0</v>
      </c>
      <c r="N143" s="204"/>
      <c r="O143" s="207"/>
      <c r="P143" s="213" t="str">
        <f t="shared" si="8"/>
        <v>PO Date &lt; 07/01</v>
      </c>
      <c r="U143" s="182">
        <v>463495</v>
      </c>
      <c r="V143" s="182" t="s">
        <v>17</v>
      </c>
      <c r="W143" s="182" t="s">
        <v>177</v>
      </c>
      <c r="X143" s="182">
        <v>24567</v>
      </c>
      <c r="Y143" s="182" t="s">
        <v>356</v>
      </c>
      <c r="Z143" s="149">
        <v>3400</v>
      </c>
      <c r="AA143" s="149">
        <v>3400</v>
      </c>
    </row>
    <row r="144" spans="2:27" x14ac:dyDescent="0.3">
      <c r="B144" s="300">
        <v>463118</v>
      </c>
      <c r="C144" s="205" t="s">
        <v>17</v>
      </c>
      <c r="D144" s="205" t="s">
        <v>146</v>
      </c>
      <c r="E144" s="206">
        <v>24038</v>
      </c>
      <c r="F144" s="207" t="s">
        <v>104</v>
      </c>
      <c r="G144" s="208">
        <v>45397</v>
      </c>
      <c r="H144" s="209">
        <v>17480.7</v>
      </c>
      <c r="I144" s="210"/>
      <c r="J144" s="247">
        <f t="shared" si="6"/>
        <v>17480.7</v>
      </c>
      <c r="K144" s="248" t="b">
        <f>G144=VLOOKUP(B144,'PO TOTALS'!$B$5:$I$257,4,FALSE)</f>
        <v>1</v>
      </c>
      <c r="L144" s="211">
        <v>17480.7</v>
      </c>
      <c r="M144" s="212">
        <f t="shared" si="7"/>
        <v>0</v>
      </c>
      <c r="N144" s="204"/>
      <c r="O144" s="207"/>
      <c r="P144" s="213" t="str">
        <f t="shared" si="8"/>
        <v>PO Date &lt; 07/01</v>
      </c>
      <c r="U144" s="182">
        <v>463522</v>
      </c>
      <c r="V144" s="182" t="s">
        <v>17</v>
      </c>
      <c r="W144" s="182" t="s">
        <v>144</v>
      </c>
      <c r="X144" s="182">
        <v>10288</v>
      </c>
      <c r="Y144" s="182" t="s">
        <v>88</v>
      </c>
      <c r="Z144" s="149">
        <v>14037.22</v>
      </c>
      <c r="AA144" s="149">
        <v>14037.22</v>
      </c>
    </row>
    <row r="145" spans="2:27" x14ac:dyDescent="0.3">
      <c r="B145" s="300">
        <v>463122</v>
      </c>
      <c r="C145" s="205" t="s">
        <v>17</v>
      </c>
      <c r="D145" s="205" t="s">
        <v>124</v>
      </c>
      <c r="E145" s="206">
        <v>24279</v>
      </c>
      <c r="F145" s="207" t="s">
        <v>303</v>
      </c>
      <c r="G145" s="208">
        <v>45397</v>
      </c>
      <c r="H145" s="209">
        <v>384375</v>
      </c>
      <c r="I145" s="210"/>
      <c r="J145" s="247">
        <f t="shared" si="6"/>
        <v>384375</v>
      </c>
      <c r="K145" s="248" t="b">
        <f>G145=VLOOKUP(B145,'PO TOTALS'!$B$5:$I$257,4,FALSE)</f>
        <v>1</v>
      </c>
      <c r="L145" s="211">
        <v>384375</v>
      </c>
      <c r="M145" s="212">
        <f t="shared" si="7"/>
        <v>0</v>
      </c>
      <c r="N145" s="204"/>
      <c r="O145" s="212"/>
      <c r="P145" s="213" t="str">
        <f t="shared" si="8"/>
        <v>PO Date &lt; 07/01</v>
      </c>
      <c r="U145" s="182">
        <v>463553</v>
      </c>
      <c r="V145" s="182" t="s">
        <v>17</v>
      </c>
      <c r="W145" s="182" t="s">
        <v>142</v>
      </c>
      <c r="X145" s="182">
        <v>27197</v>
      </c>
      <c r="Y145" s="182" t="s">
        <v>365</v>
      </c>
      <c r="Z145" s="149">
        <v>623224.34</v>
      </c>
      <c r="AA145" s="149">
        <v>623224.34</v>
      </c>
    </row>
    <row r="146" spans="2:27" x14ac:dyDescent="0.3">
      <c r="B146" s="300">
        <v>463107</v>
      </c>
      <c r="C146" s="205" t="s">
        <v>17</v>
      </c>
      <c r="D146" s="205" t="s">
        <v>169</v>
      </c>
      <c r="E146" s="206">
        <v>10290</v>
      </c>
      <c r="F146" s="207" t="s">
        <v>101</v>
      </c>
      <c r="G146" s="208">
        <v>45392</v>
      </c>
      <c r="H146" s="209">
        <v>150134</v>
      </c>
      <c r="I146" s="210"/>
      <c r="J146" s="247">
        <f t="shared" si="6"/>
        <v>150134</v>
      </c>
      <c r="K146" s="248" t="b">
        <f>G146=VLOOKUP(B146,'PO TOTALS'!$B$5:$I$257,4,FALSE)</f>
        <v>1</v>
      </c>
      <c r="L146" s="211">
        <v>150134</v>
      </c>
      <c r="M146" s="212">
        <f t="shared" si="7"/>
        <v>0</v>
      </c>
      <c r="N146" s="204"/>
      <c r="O146" s="207"/>
      <c r="P146" s="213" t="str">
        <f t="shared" si="8"/>
        <v>PO Date &lt; 07/01</v>
      </c>
      <c r="U146" s="182">
        <v>463636</v>
      </c>
      <c r="V146" s="182" t="s">
        <v>17</v>
      </c>
      <c r="W146" s="182" t="s">
        <v>146</v>
      </c>
      <c r="X146" s="182">
        <v>27473</v>
      </c>
      <c r="Y146" s="182" t="s">
        <v>373</v>
      </c>
      <c r="Z146" s="149">
        <v>5700</v>
      </c>
      <c r="AA146" s="149">
        <v>5700</v>
      </c>
    </row>
    <row r="147" spans="2:27" x14ac:dyDescent="0.3">
      <c r="B147" s="300">
        <v>463102</v>
      </c>
      <c r="C147" s="205" t="s">
        <v>17</v>
      </c>
      <c r="D147" s="205" t="s">
        <v>262</v>
      </c>
      <c r="E147" s="206">
        <v>25614</v>
      </c>
      <c r="F147" s="207" t="s">
        <v>253</v>
      </c>
      <c r="G147" s="208">
        <v>45390</v>
      </c>
      <c r="H147" s="209">
        <v>61110</v>
      </c>
      <c r="I147" s="210"/>
      <c r="J147" s="247">
        <f t="shared" si="6"/>
        <v>61110</v>
      </c>
      <c r="K147" s="248" t="b">
        <f>G147=VLOOKUP(B147,'PO TOTALS'!$B$5:$I$257,4,FALSE)</f>
        <v>1</v>
      </c>
      <c r="L147" s="211">
        <v>61110</v>
      </c>
      <c r="M147" s="212">
        <f t="shared" si="7"/>
        <v>0</v>
      </c>
      <c r="N147" s="204"/>
      <c r="O147" s="207"/>
      <c r="P147" s="213" t="str">
        <f t="shared" si="8"/>
        <v>PO Date &lt; 07/01</v>
      </c>
      <c r="U147" s="182">
        <v>463716</v>
      </c>
      <c r="V147" s="182" t="s">
        <v>17</v>
      </c>
      <c r="W147" s="182" t="s">
        <v>284</v>
      </c>
      <c r="X147" s="182">
        <v>10373</v>
      </c>
      <c r="Y147" s="182" t="s">
        <v>118</v>
      </c>
      <c r="Z147" s="149">
        <v>2938.45</v>
      </c>
      <c r="AA147" s="149">
        <v>2938.45</v>
      </c>
    </row>
    <row r="148" spans="2:27" x14ac:dyDescent="0.3">
      <c r="B148" s="300">
        <v>463092</v>
      </c>
      <c r="C148" s="205" t="s">
        <v>17</v>
      </c>
      <c r="D148" s="205" t="s">
        <v>148</v>
      </c>
      <c r="E148" s="206">
        <v>25614</v>
      </c>
      <c r="F148" s="207" t="s">
        <v>253</v>
      </c>
      <c r="G148" s="208">
        <v>45385</v>
      </c>
      <c r="H148" s="209">
        <v>175705</v>
      </c>
      <c r="I148" s="210"/>
      <c r="J148" s="247">
        <f t="shared" si="6"/>
        <v>175705</v>
      </c>
      <c r="K148" s="248" t="b">
        <f>G148=VLOOKUP(B148,'PO TOTALS'!$B$5:$I$257,4,FALSE)</f>
        <v>1</v>
      </c>
      <c r="L148" s="211">
        <v>175705</v>
      </c>
      <c r="M148" s="212">
        <f t="shared" si="7"/>
        <v>0</v>
      </c>
      <c r="N148" s="204"/>
      <c r="O148" s="207"/>
      <c r="P148" s="213" t="str">
        <f t="shared" si="8"/>
        <v>PO Date &lt; 07/01</v>
      </c>
      <c r="U148" s="182">
        <v>463728</v>
      </c>
      <c r="V148" s="182" t="s">
        <v>17</v>
      </c>
      <c r="W148" s="182" t="s">
        <v>124</v>
      </c>
      <c r="X148" s="182">
        <v>10320</v>
      </c>
      <c r="Y148" s="182" t="s">
        <v>47</v>
      </c>
      <c r="Z148" s="149">
        <v>37760</v>
      </c>
      <c r="AA148" s="149">
        <v>37760</v>
      </c>
    </row>
    <row r="149" spans="2:27" x14ac:dyDescent="0.3">
      <c r="B149" s="300">
        <v>463023</v>
      </c>
      <c r="C149" s="205" t="s">
        <v>17</v>
      </c>
      <c r="D149" s="205" t="s">
        <v>300</v>
      </c>
      <c r="E149" s="206">
        <v>26707</v>
      </c>
      <c r="F149" s="207" t="s">
        <v>309</v>
      </c>
      <c r="G149" s="208">
        <v>45352</v>
      </c>
      <c r="H149" s="209">
        <v>56462.8</v>
      </c>
      <c r="I149" s="210"/>
      <c r="J149" s="247">
        <f t="shared" si="6"/>
        <v>56462.8</v>
      </c>
      <c r="K149" s="248" t="b">
        <f>G149=VLOOKUP(B149,'PO TOTALS'!$B$5:$I$257,4,FALSE)</f>
        <v>1</v>
      </c>
      <c r="L149" s="211">
        <v>56462.8</v>
      </c>
      <c r="M149" s="212">
        <f t="shared" si="7"/>
        <v>0</v>
      </c>
      <c r="N149" s="204"/>
      <c r="O149" s="212"/>
      <c r="P149" s="213" t="str">
        <f t="shared" si="8"/>
        <v>PO Date &lt; 07/01</v>
      </c>
      <c r="U149" s="182">
        <v>463774</v>
      </c>
      <c r="V149" s="182" t="s">
        <v>17</v>
      </c>
      <c r="W149" s="182" t="s">
        <v>181</v>
      </c>
      <c r="X149" s="182">
        <v>10258</v>
      </c>
      <c r="Y149" s="182" t="s">
        <v>42</v>
      </c>
      <c r="Z149" s="149">
        <v>11400</v>
      </c>
      <c r="AA149" s="149">
        <v>11400</v>
      </c>
    </row>
    <row r="150" spans="2:27" x14ac:dyDescent="0.3">
      <c r="B150" s="300">
        <v>462966</v>
      </c>
      <c r="C150" s="205" t="s">
        <v>17</v>
      </c>
      <c r="D150" s="205" t="s">
        <v>170</v>
      </c>
      <c r="E150" s="206">
        <v>10290</v>
      </c>
      <c r="F150" s="207" t="s">
        <v>101</v>
      </c>
      <c r="G150" s="208">
        <v>45338</v>
      </c>
      <c r="H150" s="209">
        <v>690850</v>
      </c>
      <c r="I150" s="210"/>
      <c r="J150" s="247">
        <f t="shared" si="6"/>
        <v>690850</v>
      </c>
      <c r="K150" s="248" t="b">
        <f>G150=VLOOKUP(B150,'PO TOTALS'!$B$5:$I$257,4,FALSE)</f>
        <v>1</v>
      </c>
      <c r="L150" s="211">
        <v>690850</v>
      </c>
      <c r="M150" s="212">
        <f t="shared" si="7"/>
        <v>0</v>
      </c>
      <c r="N150" s="204"/>
      <c r="O150" s="207"/>
      <c r="P150" s="213" t="str">
        <f t="shared" si="8"/>
        <v>PO Date &lt; 07/01</v>
      </c>
      <c r="U150" s="182">
        <v>463825</v>
      </c>
      <c r="V150" s="182" t="s">
        <v>17</v>
      </c>
      <c r="W150" s="182" t="s">
        <v>142</v>
      </c>
      <c r="X150" s="182">
        <v>10448</v>
      </c>
      <c r="Y150" s="182" t="s">
        <v>37</v>
      </c>
      <c r="Z150" s="149">
        <v>14711</v>
      </c>
      <c r="AA150" s="149">
        <v>14711</v>
      </c>
    </row>
    <row r="151" spans="2:27" x14ac:dyDescent="0.3">
      <c r="B151" s="300">
        <v>462948</v>
      </c>
      <c r="C151" s="205" t="s">
        <v>17</v>
      </c>
      <c r="D151" s="205" t="s">
        <v>133</v>
      </c>
      <c r="E151" s="206">
        <v>10320</v>
      </c>
      <c r="F151" s="207" t="s">
        <v>47</v>
      </c>
      <c r="G151" s="208">
        <v>45331</v>
      </c>
      <c r="H151" s="209">
        <v>14475</v>
      </c>
      <c r="I151" s="210"/>
      <c r="J151" s="247">
        <f t="shared" si="6"/>
        <v>14475</v>
      </c>
      <c r="K151" s="248" t="b">
        <f>G151=VLOOKUP(B151,'PO TOTALS'!$B$5:$I$257,4,FALSE)</f>
        <v>1</v>
      </c>
      <c r="L151" s="211">
        <v>14475</v>
      </c>
      <c r="M151" s="212">
        <f t="shared" si="7"/>
        <v>0</v>
      </c>
      <c r="N151" s="204"/>
      <c r="O151" s="207"/>
      <c r="P151" s="213" t="str">
        <f t="shared" si="8"/>
        <v>PO Date &lt; 07/01</v>
      </c>
      <c r="U151" s="182">
        <v>463898</v>
      </c>
      <c r="V151" s="182" t="s">
        <v>17</v>
      </c>
      <c r="W151" s="182" t="s">
        <v>128</v>
      </c>
      <c r="X151" s="182">
        <v>16603</v>
      </c>
      <c r="Y151" s="182" t="s">
        <v>97</v>
      </c>
      <c r="Z151" s="149">
        <v>433762.6</v>
      </c>
      <c r="AA151" s="149">
        <v>433762.6</v>
      </c>
    </row>
    <row r="152" spans="2:27" x14ac:dyDescent="0.3">
      <c r="B152" s="300">
        <v>462940</v>
      </c>
      <c r="C152" s="205" t="s">
        <v>17</v>
      </c>
      <c r="D152" s="205" t="s">
        <v>167</v>
      </c>
      <c r="E152" s="206">
        <v>10320</v>
      </c>
      <c r="F152" s="207" t="s">
        <v>47</v>
      </c>
      <c r="G152" s="208">
        <v>45329</v>
      </c>
      <c r="H152" s="209">
        <v>4935</v>
      </c>
      <c r="I152" s="210"/>
      <c r="J152" s="247">
        <f t="shared" si="6"/>
        <v>4935</v>
      </c>
      <c r="K152" s="248" t="b">
        <f>G152=VLOOKUP(B152,'PO TOTALS'!$B$5:$I$257,4,FALSE)</f>
        <v>1</v>
      </c>
      <c r="L152" s="211">
        <v>4935</v>
      </c>
      <c r="M152" s="212">
        <f t="shared" si="7"/>
        <v>0</v>
      </c>
      <c r="N152" s="204"/>
      <c r="O152" s="212"/>
      <c r="P152" s="213" t="str">
        <f t="shared" si="8"/>
        <v>PO Date &lt; 07/01</v>
      </c>
      <c r="U152" s="182">
        <v>463899</v>
      </c>
      <c r="V152" s="182" t="s">
        <v>17</v>
      </c>
      <c r="W152" s="182" t="s">
        <v>155</v>
      </c>
      <c r="X152" s="182">
        <v>16603</v>
      </c>
      <c r="Y152" s="182" t="s">
        <v>97</v>
      </c>
      <c r="Z152" s="149">
        <v>2186400.37</v>
      </c>
      <c r="AA152" s="149">
        <v>2186400.37</v>
      </c>
    </row>
    <row r="153" spans="2:27" x14ac:dyDescent="0.3">
      <c r="B153" s="300">
        <v>462932</v>
      </c>
      <c r="C153" s="205" t="s">
        <v>17</v>
      </c>
      <c r="D153" s="205" t="s">
        <v>153</v>
      </c>
      <c r="E153" s="206">
        <v>10244</v>
      </c>
      <c r="F153" s="207" t="s">
        <v>31</v>
      </c>
      <c r="G153" s="208">
        <v>45328</v>
      </c>
      <c r="H153" s="209">
        <v>5328</v>
      </c>
      <c r="I153" s="210"/>
      <c r="J153" s="247">
        <f t="shared" si="6"/>
        <v>5328</v>
      </c>
      <c r="K153" s="248" t="b">
        <f>G153=VLOOKUP(B153,'PO TOTALS'!$B$5:$I$257,4,FALSE)</f>
        <v>1</v>
      </c>
      <c r="L153" s="211">
        <v>5328</v>
      </c>
      <c r="M153" s="212">
        <f t="shared" si="7"/>
        <v>0</v>
      </c>
      <c r="N153" s="204"/>
      <c r="O153" s="207"/>
      <c r="P153" s="213" t="str">
        <f t="shared" si="8"/>
        <v>PO Date &lt; 07/01</v>
      </c>
      <c r="U153" s="182">
        <v>463909</v>
      </c>
      <c r="V153" s="182" t="s">
        <v>17</v>
      </c>
      <c r="W153" s="182" t="s">
        <v>124</v>
      </c>
      <c r="X153" s="182">
        <v>10448</v>
      </c>
      <c r="Y153" s="182" t="s">
        <v>37</v>
      </c>
      <c r="Z153" s="149">
        <v>27227</v>
      </c>
      <c r="AA153" s="149">
        <v>27227</v>
      </c>
    </row>
    <row r="154" spans="2:27" x14ac:dyDescent="0.3">
      <c r="B154" s="300">
        <v>462915</v>
      </c>
      <c r="C154" s="205" t="s">
        <v>17</v>
      </c>
      <c r="D154" s="205" t="s">
        <v>238</v>
      </c>
      <c r="E154" s="206">
        <v>10407</v>
      </c>
      <c r="F154" s="207" t="s">
        <v>34</v>
      </c>
      <c r="G154" s="208">
        <v>45323</v>
      </c>
      <c r="H154" s="209">
        <v>3401</v>
      </c>
      <c r="I154" s="210"/>
      <c r="J154" s="247">
        <f t="shared" si="6"/>
        <v>3401</v>
      </c>
      <c r="K154" s="248" t="b">
        <f>G154=VLOOKUP(B154,'PO TOTALS'!$B$5:$I$257,4,FALSE)</f>
        <v>1</v>
      </c>
      <c r="L154" s="211">
        <v>3401</v>
      </c>
      <c r="M154" s="212">
        <f t="shared" si="7"/>
        <v>0</v>
      </c>
      <c r="N154" s="204"/>
      <c r="O154" s="207"/>
      <c r="P154" s="213" t="str">
        <f t="shared" si="8"/>
        <v>PO Date &lt; 07/01</v>
      </c>
      <c r="U154" s="182">
        <v>463974</v>
      </c>
      <c r="V154" s="182" t="s">
        <v>17</v>
      </c>
      <c r="W154" s="182" t="s">
        <v>251</v>
      </c>
      <c r="X154" s="182">
        <v>27835</v>
      </c>
      <c r="Y154" s="182" t="s">
        <v>1514</v>
      </c>
      <c r="Z154" s="149">
        <v>750141</v>
      </c>
      <c r="AA154" s="149">
        <v>750141</v>
      </c>
    </row>
    <row r="155" spans="2:27" x14ac:dyDescent="0.3">
      <c r="B155" s="300">
        <v>462896</v>
      </c>
      <c r="C155" s="205" t="s">
        <v>17</v>
      </c>
      <c r="D155" s="205" t="s">
        <v>122</v>
      </c>
      <c r="E155" s="206">
        <v>24279</v>
      </c>
      <c r="F155" s="207" t="s">
        <v>303</v>
      </c>
      <c r="G155" s="208">
        <v>45320</v>
      </c>
      <c r="H155" s="209">
        <v>1779010</v>
      </c>
      <c r="I155" s="210"/>
      <c r="J155" s="247">
        <f t="shared" si="6"/>
        <v>1779010</v>
      </c>
      <c r="K155" s="248" t="b">
        <f>G155=VLOOKUP(B155,'PO TOTALS'!$B$5:$I$257,4,FALSE)</f>
        <v>1</v>
      </c>
      <c r="L155" s="211">
        <v>1779010</v>
      </c>
      <c r="M155" s="212">
        <f t="shared" si="7"/>
        <v>0</v>
      </c>
      <c r="N155" s="204"/>
      <c r="O155" s="207"/>
      <c r="P155" s="213" t="str">
        <f t="shared" si="8"/>
        <v>PO Date &lt; 07/01</v>
      </c>
      <c r="U155" s="182">
        <v>463979</v>
      </c>
      <c r="V155" s="182" t="s">
        <v>17</v>
      </c>
      <c r="W155" s="182" t="s">
        <v>300</v>
      </c>
      <c r="X155" s="182">
        <v>10355</v>
      </c>
      <c r="Y155" s="182" t="s">
        <v>49</v>
      </c>
      <c r="Z155" s="149">
        <v>662560</v>
      </c>
      <c r="AA155" s="149">
        <v>662560</v>
      </c>
    </row>
    <row r="156" spans="2:27" x14ac:dyDescent="0.3">
      <c r="B156" s="300">
        <v>462875</v>
      </c>
      <c r="C156" s="205" t="s">
        <v>17</v>
      </c>
      <c r="D156" s="205" t="s">
        <v>222</v>
      </c>
      <c r="E156" s="206">
        <v>22884</v>
      </c>
      <c r="F156" s="207" t="s">
        <v>233</v>
      </c>
      <c r="G156" s="208">
        <v>45314</v>
      </c>
      <c r="H156" s="209">
        <v>821082.74</v>
      </c>
      <c r="I156" s="210"/>
      <c r="J156" s="247">
        <f t="shared" si="6"/>
        <v>821082.74</v>
      </c>
      <c r="K156" s="248" t="b">
        <f>G156=VLOOKUP(B156,'PO TOTALS'!$B$5:$I$257,4,FALSE)</f>
        <v>1</v>
      </c>
      <c r="L156" s="211">
        <v>821082.74</v>
      </c>
      <c r="M156" s="212">
        <f t="shared" si="7"/>
        <v>0</v>
      </c>
      <c r="N156" s="204"/>
      <c r="O156" s="207"/>
      <c r="P156" s="213" t="str">
        <f t="shared" si="8"/>
        <v>PO Date &lt; 07/01</v>
      </c>
      <c r="U156" s="182">
        <v>463982</v>
      </c>
      <c r="V156" s="182" t="s">
        <v>17</v>
      </c>
      <c r="W156" s="182" t="s">
        <v>1529</v>
      </c>
      <c r="X156" s="182">
        <v>25657</v>
      </c>
      <c r="Y156" s="182" t="s">
        <v>256</v>
      </c>
      <c r="Z156" s="149">
        <v>3000</v>
      </c>
      <c r="AA156" s="149">
        <v>3000</v>
      </c>
    </row>
    <row r="157" spans="2:27" x14ac:dyDescent="0.3">
      <c r="B157" s="300">
        <v>462866</v>
      </c>
      <c r="C157" s="205" t="s">
        <v>17</v>
      </c>
      <c r="D157" s="205" t="s">
        <v>243</v>
      </c>
      <c r="E157" s="206">
        <v>10320</v>
      </c>
      <c r="F157" s="207" t="s">
        <v>47</v>
      </c>
      <c r="G157" s="208">
        <v>45313</v>
      </c>
      <c r="H157" s="209">
        <v>4385</v>
      </c>
      <c r="I157" s="210"/>
      <c r="J157" s="247">
        <f t="shared" si="6"/>
        <v>4385</v>
      </c>
      <c r="K157" s="248" t="b">
        <f>G157=VLOOKUP(B157,'PO TOTALS'!$B$5:$I$257,4,FALSE)</f>
        <v>1</v>
      </c>
      <c r="L157" s="211">
        <v>4385</v>
      </c>
      <c r="M157" s="212">
        <f t="shared" si="7"/>
        <v>0</v>
      </c>
      <c r="N157" s="204"/>
      <c r="O157" s="207"/>
      <c r="P157" s="213" t="str">
        <f t="shared" si="8"/>
        <v>PO Date &lt; 07/01</v>
      </c>
      <c r="U157" s="182">
        <v>463986</v>
      </c>
      <c r="V157" s="182" t="s">
        <v>17</v>
      </c>
      <c r="W157" s="182" t="s">
        <v>222</v>
      </c>
      <c r="X157" s="182">
        <v>23484</v>
      </c>
      <c r="Y157" s="182" t="s">
        <v>349</v>
      </c>
      <c r="Z157" s="149">
        <v>23239.599999999999</v>
      </c>
      <c r="AA157" s="149">
        <v>23239.599999999999</v>
      </c>
    </row>
    <row r="158" spans="2:27" x14ac:dyDescent="0.3">
      <c r="B158" s="300">
        <v>462803</v>
      </c>
      <c r="C158" s="205" t="s">
        <v>17</v>
      </c>
      <c r="D158" s="205" t="s">
        <v>284</v>
      </c>
      <c r="E158" s="206">
        <v>26775</v>
      </c>
      <c r="F158" s="207" t="s">
        <v>308</v>
      </c>
      <c r="G158" s="208">
        <v>45287</v>
      </c>
      <c r="H158" s="209">
        <v>1211533</v>
      </c>
      <c r="I158" s="210"/>
      <c r="J158" s="247">
        <f t="shared" si="6"/>
        <v>1211533</v>
      </c>
      <c r="K158" s="248" t="b">
        <f>G158=VLOOKUP(B158,'PO TOTALS'!$B$5:$I$257,4,FALSE)</f>
        <v>1</v>
      </c>
      <c r="L158" s="211">
        <v>1211533</v>
      </c>
      <c r="M158" s="212">
        <f t="shared" si="7"/>
        <v>0</v>
      </c>
      <c r="N158" s="204"/>
      <c r="O158" s="212"/>
      <c r="P158" s="213" t="str">
        <f t="shared" si="8"/>
        <v>PO Date &lt; 07/01</v>
      </c>
      <c r="U158" s="182">
        <v>463987</v>
      </c>
      <c r="V158" s="182" t="s">
        <v>17</v>
      </c>
      <c r="W158" s="182" t="s">
        <v>1527</v>
      </c>
      <c r="X158" s="182">
        <v>23484</v>
      </c>
      <c r="Y158" s="182" t="s">
        <v>349</v>
      </c>
      <c r="Z158" s="149">
        <v>5000</v>
      </c>
      <c r="AA158" s="149">
        <v>5000</v>
      </c>
    </row>
    <row r="159" spans="2:27" x14ac:dyDescent="0.3">
      <c r="B159" s="300">
        <v>462757</v>
      </c>
      <c r="C159" s="205" t="s">
        <v>17</v>
      </c>
      <c r="D159" s="205" t="s">
        <v>300</v>
      </c>
      <c r="E159" s="206">
        <v>10321</v>
      </c>
      <c r="F159" s="207" t="s">
        <v>350</v>
      </c>
      <c r="G159" s="208">
        <v>45272</v>
      </c>
      <c r="H159" s="209">
        <v>10413434.720000001</v>
      </c>
      <c r="I159" s="210"/>
      <c r="J159" s="247">
        <f t="shared" si="6"/>
        <v>10413434.720000001</v>
      </c>
      <c r="K159" s="248" t="b">
        <f>G159=VLOOKUP(B159,'PO TOTALS'!$B$5:$I$257,4,FALSE)</f>
        <v>1</v>
      </c>
      <c r="L159" s="211">
        <v>10413434.720000001</v>
      </c>
      <c r="M159" s="212">
        <f t="shared" si="7"/>
        <v>0</v>
      </c>
      <c r="N159" s="204"/>
      <c r="O159" s="207"/>
      <c r="P159" s="213" t="str">
        <f t="shared" si="8"/>
        <v>PO Date &lt; 07/01</v>
      </c>
      <c r="U159" s="182">
        <v>463988</v>
      </c>
      <c r="V159" s="182" t="s">
        <v>17</v>
      </c>
      <c r="W159" s="182" t="s">
        <v>222</v>
      </c>
      <c r="X159" s="182">
        <v>25614</v>
      </c>
      <c r="Y159" s="182" t="s">
        <v>253</v>
      </c>
      <c r="Z159" s="149">
        <v>260890</v>
      </c>
      <c r="AA159" s="149">
        <v>260890</v>
      </c>
    </row>
    <row r="160" spans="2:27" x14ac:dyDescent="0.3">
      <c r="B160" s="300">
        <v>462753</v>
      </c>
      <c r="C160" s="205" t="s">
        <v>17</v>
      </c>
      <c r="D160" s="205" t="s">
        <v>300</v>
      </c>
      <c r="E160" s="206">
        <v>25101</v>
      </c>
      <c r="F160" s="207" t="s">
        <v>351</v>
      </c>
      <c r="G160" s="208">
        <v>45267</v>
      </c>
      <c r="H160" s="209">
        <v>836932</v>
      </c>
      <c r="I160" s="210"/>
      <c r="J160" s="247">
        <f t="shared" si="6"/>
        <v>836932</v>
      </c>
      <c r="K160" s="248" t="b">
        <f>G160=VLOOKUP(B160,'PO TOTALS'!$B$5:$I$257,4,FALSE)</f>
        <v>1</v>
      </c>
      <c r="L160" s="211">
        <v>836932</v>
      </c>
      <c r="M160" s="212">
        <f t="shared" si="7"/>
        <v>0</v>
      </c>
      <c r="N160" s="204"/>
      <c r="O160" s="207"/>
      <c r="P160" s="213" t="str">
        <f t="shared" si="8"/>
        <v>PO Date &lt; 07/01</v>
      </c>
      <c r="U160" s="182">
        <v>463989</v>
      </c>
      <c r="V160" s="182" t="s">
        <v>17</v>
      </c>
      <c r="W160" s="182" t="s">
        <v>1527</v>
      </c>
      <c r="X160" s="182">
        <v>25614</v>
      </c>
      <c r="Y160" s="182" t="s">
        <v>253</v>
      </c>
      <c r="Z160" s="149">
        <v>145929</v>
      </c>
      <c r="AA160" s="149">
        <v>145929</v>
      </c>
    </row>
    <row r="161" spans="2:27" x14ac:dyDescent="0.3">
      <c r="B161" s="300">
        <v>462741</v>
      </c>
      <c r="C161" s="205" t="s">
        <v>17</v>
      </c>
      <c r="D161" s="205" t="s">
        <v>122</v>
      </c>
      <c r="E161" s="206">
        <v>10309</v>
      </c>
      <c r="F161" s="207" t="s">
        <v>44</v>
      </c>
      <c r="G161" s="208">
        <v>45264</v>
      </c>
      <c r="H161" s="209">
        <v>21916023</v>
      </c>
      <c r="I161" s="210"/>
      <c r="J161" s="247">
        <f t="shared" si="6"/>
        <v>21916023</v>
      </c>
      <c r="K161" s="248" t="b">
        <f>G161=VLOOKUP(B161,'PO TOTALS'!$B$5:$I$257,4,FALSE)</f>
        <v>1</v>
      </c>
      <c r="L161" s="211">
        <v>21916023</v>
      </c>
      <c r="M161" s="212">
        <f t="shared" si="7"/>
        <v>0</v>
      </c>
      <c r="N161" s="204"/>
      <c r="O161" s="212"/>
      <c r="P161" s="213" t="str">
        <f t="shared" si="8"/>
        <v>PO Date &lt; 07/01</v>
      </c>
      <c r="U161" s="182">
        <v>463990</v>
      </c>
      <c r="V161" s="182" t="s">
        <v>17</v>
      </c>
      <c r="W161" s="182" t="s">
        <v>135</v>
      </c>
      <c r="X161" s="182">
        <v>25657</v>
      </c>
      <c r="Y161" s="182" t="s">
        <v>256</v>
      </c>
      <c r="Z161" s="149">
        <v>3000</v>
      </c>
      <c r="AA161" s="149">
        <v>3000</v>
      </c>
    </row>
    <row r="162" spans="2:27" x14ac:dyDescent="0.3">
      <c r="B162" s="300">
        <v>462705</v>
      </c>
      <c r="C162" s="205" t="s">
        <v>17</v>
      </c>
      <c r="D162" s="205" t="s">
        <v>142</v>
      </c>
      <c r="E162" s="206">
        <v>24769</v>
      </c>
      <c r="F162" s="207" t="s">
        <v>1518</v>
      </c>
      <c r="G162" s="208">
        <v>45251</v>
      </c>
      <c r="H162" s="209">
        <v>243991.3</v>
      </c>
      <c r="I162" s="210"/>
      <c r="J162" s="247">
        <f t="shared" si="6"/>
        <v>243991.3</v>
      </c>
      <c r="K162" s="248" t="b">
        <f>G162=VLOOKUP(B162,'PO TOTALS'!$B$5:$I$257,4,FALSE)</f>
        <v>1</v>
      </c>
      <c r="L162" s="211">
        <v>243991.3</v>
      </c>
      <c r="M162" s="212">
        <f t="shared" si="7"/>
        <v>0</v>
      </c>
      <c r="N162" s="204"/>
      <c r="O162" s="207"/>
      <c r="P162" s="213" t="str">
        <f t="shared" si="8"/>
        <v>PO Date &lt; 07/01</v>
      </c>
      <c r="U162" s="182">
        <v>463991</v>
      </c>
      <c r="V162" s="182" t="s">
        <v>17</v>
      </c>
      <c r="W162" s="182" t="s">
        <v>155</v>
      </c>
      <c r="X162" s="182">
        <v>16643</v>
      </c>
      <c r="Y162" s="182" t="s">
        <v>48</v>
      </c>
      <c r="Z162" s="149">
        <v>1194955</v>
      </c>
      <c r="AA162" s="149">
        <v>1194955</v>
      </c>
    </row>
    <row r="163" spans="2:27" x14ac:dyDescent="0.3">
      <c r="B163" s="300">
        <v>462685</v>
      </c>
      <c r="C163" s="205" t="s">
        <v>17</v>
      </c>
      <c r="D163" s="205" t="s">
        <v>122</v>
      </c>
      <c r="E163" s="206">
        <v>25157</v>
      </c>
      <c r="F163" s="207" t="s">
        <v>297</v>
      </c>
      <c r="G163" s="208">
        <v>45246</v>
      </c>
      <c r="H163" s="209">
        <v>47910</v>
      </c>
      <c r="I163" s="210"/>
      <c r="J163" s="247">
        <f t="shared" si="6"/>
        <v>47910</v>
      </c>
      <c r="K163" s="248" t="b">
        <f>G163=VLOOKUP(B163,'PO TOTALS'!$B$5:$I$257,4,FALSE)</f>
        <v>1</v>
      </c>
      <c r="L163" s="211">
        <v>47910</v>
      </c>
      <c r="M163" s="212">
        <f t="shared" si="7"/>
        <v>0</v>
      </c>
      <c r="N163" s="204"/>
      <c r="O163" s="207"/>
      <c r="P163" s="213" t="str">
        <f t="shared" si="8"/>
        <v>PO Date &lt; 07/01</v>
      </c>
      <c r="U163" s="182">
        <v>463992</v>
      </c>
      <c r="V163" s="182" t="s">
        <v>17</v>
      </c>
      <c r="W163" s="182" t="s">
        <v>128</v>
      </c>
      <c r="X163" s="182">
        <v>16643</v>
      </c>
      <c r="Y163" s="182" t="s">
        <v>48</v>
      </c>
      <c r="Z163" s="149">
        <v>203408</v>
      </c>
      <c r="AA163" s="149">
        <v>203408</v>
      </c>
    </row>
    <row r="164" spans="2:27" x14ac:dyDescent="0.3">
      <c r="B164" s="300">
        <v>462690</v>
      </c>
      <c r="C164" s="205" t="s">
        <v>17</v>
      </c>
      <c r="D164" s="205" t="s">
        <v>296</v>
      </c>
      <c r="E164" s="206">
        <v>10368</v>
      </c>
      <c r="F164" s="207" t="s">
        <v>36</v>
      </c>
      <c r="G164" s="208">
        <v>45246</v>
      </c>
      <c r="H164" s="209">
        <v>740998</v>
      </c>
      <c r="I164" s="210"/>
      <c r="J164" s="247">
        <f t="shared" si="6"/>
        <v>740998</v>
      </c>
      <c r="K164" s="248" t="b">
        <f>G164=VLOOKUP(B164,'PO TOTALS'!$B$5:$I$257,4,FALSE)</f>
        <v>1</v>
      </c>
      <c r="L164" s="211">
        <v>740998</v>
      </c>
      <c r="M164" s="212">
        <f t="shared" si="7"/>
        <v>0</v>
      </c>
      <c r="N164" s="204"/>
      <c r="O164" s="212"/>
      <c r="P164" s="213" t="str">
        <f t="shared" si="8"/>
        <v>PO Date &lt; 07/01</v>
      </c>
      <c r="U164" s="182">
        <v>464007</v>
      </c>
      <c r="V164" s="182" t="s">
        <v>17</v>
      </c>
      <c r="W164" s="182" t="s">
        <v>258</v>
      </c>
      <c r="X164" s="182">
        <v>10320</v>
      </c>
      <c r="Y164" s="182" t="s">
        <v>47</v>
      </c>
      <c r="Z164" s="149">
        <v>5390</v>
      </c>
      <c r="AA164" s="149">
        <v>5390</v>
      </c>
    </row>
    <row r="165" spans="2:27" x14ac:dyDescent="0.3">
      <c r="B165" s="300">
        <v>462679</v>
      </c>
      <c r="C165" s="205" t="s">
        <v>17</v>
      </c>
      <c r="D165" s="205" t="s">
        <v>144</v>
      </c>
      <c r="E165" s="206">
        <v>10448</v>
      </c>
      <c r="F165" s="207" t="s">
        <v>37</v>
      </c>
      <c r="G165" s="208">
        <v>45243</v>
      </c>
      <c r="H165" s="209">
        <v>9245</v>
      </c>
      <c r="I165" s="210"/>
      <c r="J165" s="247">
        <f t="shared" si="6"/>
        <v>9245</v>
      </c>
      <c r="K165" s="248" t="b">
        <f>G165=VLOOKUP(B165,'PO TOTALS'!$B$5:$I$257,4,FALSE)</f>
        <v>1</v>
      </c>
      <c r="L165" s="211">
        <v>9245</v>
      </c>
      <c r="M165" s="212">
        <f t="shared" si="7"/>
        <v>0</v>
      </c>
      <c r="N165" s="204"/>
      <c r="O165" s="207"/>
      <c r="P165" s="213" t="str">
        <f t="shared" si="8"/>
        <v>PO Date &lt; 07/01</v>
      </c>
      <c r="U165" s="182">
        <v>464008</v>
      </c>
      <c r="V165" s="182" t="s">
        <v>17</v>
      </c>
      <c r="W165" s="182" t="s">
        <v>132</v>
      </c>
      <c r="X165" s="182">
        <v>10320</v>
      </c>
      <c r="Y165" s="182" t="s">
        <v>47</v>
      </c>
      <c r="Z165" s="149">
        <v>9190</v>
      </c>
      <c r="AA165" s="149">
        <v>9190</v>
      </c>
    </row>
    <row r="166" spans="2:27" x14ac:dyDescent="0.3">
      <c r="B166" s="300">
        <v>462631</v>
      </c>
      <c r="C166" s="205" t="s">
        <v>17</v>
      </c>
      <c r="D166" s="205" t="s">
        <v>135</v>
      </c>
      <c r="E166" s="206">
        <v>24907</v>
      </c>
      <c r="F166" s="207" t="s">
        <v>217</v>
      </c>
      <c r="G166" s="208">
        <v>45230</v>
      </c>
      <c r="H166" s="209">
        <v>12450</v>
      </c>
      <c r="I166" s="210"/>
      <c r="J166" s="247">
        <f t="shared" si="6"/>
        <v>12450</v>
      </c>
      <c r="K166" s="248" t="b">
        <f>G166=VLOOKUP(B166,'PO TOTALS'!$B$5:$I$257,4,FALSE)</f>
        <v>1</v>
      </c>
      <c r="L166" s="211">
        <v>12450</v>
      </c>
      <c r="M166" s="212">
        <f t="shared" si="7"/>
        <v>0</v>
      </c>
      <c r="N166" s="204"/>
      <c r="O166" s="212"/>
      <c r="P166" s="213" t="str">
        <f t="shared" si="8"/>
        <v>PO Date &lt; 07/01</v>
      </c>
      <c r="U166" s="182">
        <v>464028</v>
      </c>
      <c r="V166" s="182" t="s">
        <v>17</v>
      </c>
      <c r="W166" s="182" t="s">
        <v>261</v>
      </c>
      <c r="X166" s="182">
        <v>27992</v>
      </c>
      <c r="Y166" s="182" t="s">
        <v>1512</v>
      </c>
      <c r="Z166" s="149">
        <v>164505</v>
      </c>
      <c r="AA166" s="149">
        <v>164505</v>
      </c>
    </row>
    <row r="167" spans="2:27" x14ac:dyDescent="0.3">
      <c r="B167" s="300">
        <v>462632</v>
      </c>
      <c r="C167" s="205" t="s">
        <v>17</v>
      </c>
      <c r="D167" s="205" t="s">
        <v>144</v>
      </c>
      <c r="E167" s="206">
        <v>24907</v>
      </c>
      <c r="F167" s="207" t="s">
        <v>217</v>
      </c>
      <c r="G167" s="208">
        <v>45230</v>
      </c>
      <c r="H167" s="209">
        <v>17920</v>
      </c>
      <c r="I167" s="210"/>
      <c r="J167" s="247">
        <f t="shared" si="6"/>
        <v>17920</v>
      </c>
      <c r="K167" s="248" t="b">
        <f>G167=VLOOKUP(B167,'PO TOTALS'!$B$5:$I$257,4,FALSE)</f>
        <v>1</v>
      </c>
      <c r="L167" s="211">
        <v>17920</v>
      </c>
      <c r="M167" s="212">
        <f t="shared" si="7"/>
        <v>0</v>
      </c>
      <c r="N167" s="204"/>
      <c r="O167" s="207"/>
      <c r="P167" s="213" t="str">
        <f t="shared" si="8"/>
        <v>PO Date &lt; 07/01</v>
      </c>
      <c r="U167" s="182">
        <v>464029</v>
      </c>
      <c r="V167" s="182" t="s">
        <v>17</v>
      </c>
      <c r="W167" s="182" t="s">
        <v>137</v>
      </c>
      <c r="X167" s="182">
        <v>25657</v>
      </c>
      <c r="Y167" s="182" t="s">
        <v>256</v>
      </c>
      <c r="Z167" s="149">
        <v>3000</v>
      </c>
      <c r="AA167" s="149">
        <v>3000</v>
      </c>
    </row>
    <row r="168" spans="2:27" x14ac:dyDescent="0.3">
      <c r="B168" s="300">
        <v>462635</v>
      </c>
      <c r="C168" s="205" t="s">
        <v>17</v>
      </c>
      <c r="D168" s="205" t="s">
        <v>170</v>
      </c>
      <c r="E168" s="206">
        <v>24907</v>
      </c>
      <c r="F168" s="207" t="s">
        <v>217</v>
      </c>
      <c r="G168" s="208">
        <v>45230</v>
      </c>
      <c r="H168" s="209">
        <v>33239.57</v>
      </c>
      <c r="I168" s="210"/>
      <c r="J168" s="247">
        <f t="shared" si="6"/>
        <v>33239.57</v>
      </c>
      <c r="K168" s="248" t="b">
        <f>G168=VLOOKUP(B168,'PO TOTALS'!$B$5:$I$257,4,FALSE)</f>
        <v>1</v>
      </c>
      <c r="L168" s="211">
        <v>33239.57</v>
      </c>
      <c r="M168" s="212">
        <f t="shared" si="7"/>
        <v>0</v>
      </c>
      <c r="N168" s="204"/>
      <c r="O168" s="212"/>
      <c r="P168" s="213" t="str">
        <f t="shared" si="8"/>
        <v>PO Date &lt; 07/01</v>
      </c>
      <c r="U168" s="182">
        <v>464038</v>
      </c>
      <c r="V168" s="182" t="s">
        <v>17</v>
      </c>
      <c r="W168" s="182" t="s">
        <v>155</v>
      </c>
      <c r="X168" s="182">
        <v>10260</v>
      </c>
      <c r="Y168" s="182" t="s">
        <v>248</v>
      </c>
      <c r="Z168" s="149">
        <v>14900</v>
      </c>
      <c r="AA168" s="149">
        <v>14900</v>
      </c>
    </row>
    <row r="169" spans="2:27" x14ac:dyDescent="0.3">
      <c r="B169" s="300">
        <v>462636</v>
      </c>
      <c r="C169" s="205" t="s">
        <v>17</v>
      </c>
      <c r="D169" s="205" t="s">
        <v>169</v>
      </c>
      <c r="E169" s="206">
        <v>24907</v>
      </c>
      <c r="F169" s="207" t="s">
        <v>217</v>
      </c>
      <c r="G169" s="208">
        <v>45230</v>
      </c>
      <c r="H169" s="209">
        <v>11487</v>
      </c>
      <c r="I169" s="210"/>
      <c r="J169" s="247">
        <f t="shared" si="6"/>
        <v>11487</v>
      </c>
      <c r="K169" s="248" t="b">
        <f>G169=VLOOKUP(B169,'PO TOTALS'!$B$5:$I$257,4,FALSE)</f>
        <v>1</v>
      </c>
      <c r="L169" s="211">
        <v>11487</v>
      </c>
      <c r="M169" s="212">
        <f t="shared" si="7"/>
        <v>0</v>
      </c>
      <c r="N169" s="204"/>
      <c r="O169" s="212"/>
      <c r="P169" s="213" t="str">
        <f t="shared" si="8"/>
        <v>PO Date &lt; 07/01</v>
      </c>
      <c r="U169" s="182">
        <v>464043</v>
      </c>
      <c r="V169" s="182" t="s">
        <v>17</v>
      </c>
      <c r="W169" s="182" t="s">
        <v>155</v>
      </c>
      <c r="X169" s="182">
        <v>10320</v>
      </c>
      <c r="Y169" s="182" t="s">
        <v>47</v>
      </c>
      <c r="Z169" s="149">
        <v>25395</v>
      </c>
      <c r="AA169" s="149">
        <v>25395</v>
      </c>
    </row>
    <row r="170" spans="2:27" x14ac:dyDescent="0.3">
      <c r="B170" s="300">
        <v>462637</v>
      </c>
      <c r="C170" s="205" t="s">
        <v>17</v>
      </c>
      <c r="D170" s="205" t="s">
        <v>137</v>
      </c>
      <c r="E170" s="206">
        <v>24907</v>
      </c>
      <c r="F170" s="207" t="s">
        <v>217</v>
      </c>
      <c r="G170" s="208">
        <v>45230</v>
      </c>
      <c r="H170" s="209">
        <v>5994</v>
      </c>
      <c r="I170" s="210"/>
      <c r="J170" s="247">
        <f t="shared" si="6"/>
        <v>5994</v>
      </c>
      <c r="K170" s="248" t="b">
        <f>G170=VLOOKUP(B170,'PO TOTALS'!$B$5:$I$257,4,FALSE)</f>
        <v>1</v>
      </c>
      <c r="L170" s="211">
        <v>5994</v>
      </c>
      <c r="M170" s="212">
        <f t="shared" si="7"/>
        <v>0</v>
      </c>
      <c r="N170" s="204"/>
      <c r="O170" s="212"/>
      <c r="P170" s="213" t="str">
        <f t="shared" si="8"/>
        <v>PO Date &lt; 07/01</v>
      </c>
      <c r="U170" s="182">
        <v>464046</v>
      </c>
      <c r="V170" s="182" t="s">
        <v>17</v>
      </c>
      <c r="W170" s="182" t="s">
        <v>259</v>
      </c>
      <c r="X170" s="182">
        <v>25614</v>
      </c>
      <c r="Y170" s="182" t="s">
        <v>253</v>
      </c>
      <c r="Z170" s="149">
        <v>270295</v>
      </c>
      <c r="AA170" s="149">
        <v>270295</v>
      </c>
    </row>
    <row r="171" spans="2:27" x14ac:dyDescent="0.3">
      <c r="B171" s="300">
        <v>462626</v>
      </c>
      <c r="C171" s="205" t="s">
        <v>17</v>
      </c>
      <c r="D171" s="205" t="s">
        <v>153</v>
      </c>
      <c r="E171" s="206">
        <v>24907</v>
      </c>
      <c r="F171" s="207" t="s">
        <v>217</v>
      </c>
      <c r="G171" s="208">
        <v>45229</v>
      </c>
      <c r="H171" s="209">
        <v>6850</v>
      </c>
      <c r="I171" s="210"/>
      <c r="J171" s="247">
        <f t="shared" si="6"/>
        <v>6850</v>
      </c>
      <c r="K171" s="248" t="b">
        <f>G171=VLOOKUP(B171,'PO TOTALS'!$B$5:$I$257,4,FALSE)</f>
        <v>1</v>
      </c>
      <c r="L171" s="211">
        <v>6850</v>
      </c>
      <c r="M171" s="212">
        <f t="shared" si="7"/>
        <v>0</v>
      </c>
      <c r="N171" s="204"/>
      <c r="O171" s="207"/>
      <c r="P171" s="213" t="str">
        <f t="shared" si="8"/>
        <v>PO Date &lt; 07/01</v>
      </c>
      <c r="U171" s="182">
        <v>464047</v>
      </c>
      <c r="V171" s="182" t="s">
        <v>17</v>
      </c>
      <c r="W171" s="182" t="s">
        <v>261</v>
      </c>
      <c r="X171" s="182">
        <v>25614</v>
      </c>
      <c r="Y171" s="182" t="s">
        <v>253</v>
      </c>
      <c r="Z171" s="149">
        <v>210209</v>
      </c>
      <c r="AA171" s="149">
        <v>210209</v>
      </c>
    </row>
    <row r="172" spans="2:27" x14ac:dyDescent="0.3">
      <c r="B172" s="300">
        <v>462627</v>
      </c>
      <c r="C172" s="205" t="s">
        <v>17</v>
      </c>
      <c r="D172" s="205" t="s">
        <v>162</v>
      </c>
      <c r="E172" s="206">
        <v>24907</v>
      </c>
      <c r="F172" s="207" t="s">
        <v>217</v>
      </c>
      <c r="G172" s="208">
        <v>45229</v>
      </c>
      <c r="H172" s="209">
        <v>2551</v>
      </c>
      <c r="I172" s="210"/>
      <c r="J172" s="247">
        <f t="shared" si="6"/>
        <v>2551</v>
      </c>
      <c r="K172" s="248" t="b">
        <f>G172=VLOOKUP(B172,'PO TOTALS'!$B$5:$I$257,4,FALSE)</f>
        <v>1</v>
      </c>
      <c r="L172" s="211">
        <v>2551</v>
      </c>
      <c r="M172" s="212">
        <f t="shared" si="7"/>
        <v>0</v>
      </c>
      <c r="N172" s="204"/>
      <c r="O172" s="207"/>
      <c r="P172" s="213" t="str">
        <f t="shared" si="8"/>
        <v>PO Date &lt; 07/01</v>
      </c>
      <c r="U172" s="182">
        <v>464054</v>
      </c>
      <c r="V172" s="182" t="s">
        <v>17</v>
      </c>
      <c r="W172" s="182" t="s">
        <v>155</v>
      </c>
      <c r="X172" s="182">
        <v>24769</v>
      </c>
      <c r="Y172" s="182" t="s">
        <v>1518</v>
      </c>
      <c r="Z172" s="149">
        <v>27838</v>
      </c>
      <c r="AA172" s="149">
        <v>27838</v>
      </c>
    </row>
    <row r="173" spans="2:27" x14ac:dyDescent="0.3">
      <c r="B173" s="300">
        <v>462628</v>
      </c>
      <c r="C173" s="205" t="s">
        <v>17</v>
      </c>
      <c r="D173" s="205" t="s">
        <v>164</v>
      </c>
      <c r="E173" s="206">
        <v>24907</v>
      </c>
      <c r="F173" s="207" t="s">
        <v>217</v>
      </c>
      <c r="G173" s="208">
        <v>45229</v>
      </c>
      <c r="H173" s="209">
        <v>2551</v>
      </c>
      <c r="I173" s="210"/>
      <c r="J173" s="247">
        <f t="shared" si="6"/>
        <v>2551</v>
      </c>
      <c r="K173" s="248" t="b">
        <f>G173=VLOOKUP(B173,'PO TOTALS'!$B$5:$I$257,4,FALSE)</f>
        <v>1</v>
      </c>
      <c r="L173" s="211">
        <v>2551</v>
      </c>
      <c r="M173" s="212">
        <f t="shared" si="7"/>
        <v>0</v>
      </c>
      <c r="N173" s="204"/>
      <c r="O173" s="207"/>
      <c r="P173" s="213" t="str">
        <f t="shared" si="8"/>
        <v>PO Date &lt; 07/01</v>
      </c>
      <c r="U173" s="182">
        <v>464063</v>
      </c>
      <c r="V173" s="182" t="s">
        <v>17</v>
      </c>
      <c r="W173" s="182" t="s">
        <v>139</v>
      </c>
      <c r="X173" s="182">
        <v>25614</v>
      </c>
      <c r="Y173" s="182" t="s">
        <v>253</v>
      </c>
      <c r="Z173" s="149">
        <v>94626</v>
      </c>
      <c r="AA173" s="149">
        <v>189252</v>
      </c>
    </row>
    <row r="174" spans="2:27" x14ac:dyDescent="0.3">
      <c r="B174" s="300">
        <v>462606</v>
      </c>
      <c r="C174" s="205" t="s">
        <v>17</v>
      </c>
      <c r="D174" s="205" t="s">
        <v>146</v>
      </c>
      <c r="E174" s="206">
        <v>10320</v>
      </c>
      <c r="F174" s="207" t="s">
        <v>47</v>
      </c>
      <c r="G174" s="208">
        <v>45222</v>
      </c>
      <c r="H174" s="209">
        <v>23820</v>
      </c>
      <c r="I174" s="210"/>
      <c r="J174" s="247">
        <f t="shared" si="6"/>
        <v>23820</v>
      </c>
      <c r="K174" s="248" t="b">
        <f>G174=VLOOKUP(B174,'PO TOTALS'!$B$5:$I$257,4,FALSE)</f>
        <v>1</v>
      </c>
      <c r="L174" s="211">
        <v>23820</v>
      </c>
      <c r="M174" s="212">
        <f t="shared" si="7"/>
        <v>0</v>
      </c>
      <c r="N174" s="204"/>
      <c r="O174" s="207"/>
      <c r="P174" s="213" t="str">
        <f t="shared" si="8"/>
        <v>PO Date &lt; 07/01</v>
      </c>
      <c r="U174" s="182">
        <v>464064</v>
      </c>
      <c r="V174" s="182" t="s">
        <v>17</v>
      </c>
      <c r="W174" s="182" t="s">
        <v>142</v>
      </c>
      <c r="X174" s="182">
        <v>26157</v>
      </c>
      <c r="Y174" s="182" t="s">
        <v>354</v>
      </c>
      <c r="Z174" s="149">
        <v>688469</v>
      </c>
      <c r="AA174" s="149">
        <v>688469</v>
      </c>
    </row>
    <row r="175" spans="2:27" x14ac:dyDescent="0.3">
      <c r="B175" s="300">
        <v>462607</v>
      </c>
      <c r="C175" s="205" t="s">
        <v>17</v>
      </c>
      <c r="D175" s="205" t="s">
        <v>229</v>
      </c>
      <c r="E175" s="206">
        <v>10407</v>
      </c>
      <c r="F175" s="207" t="s">
        <v>34</v>
      </c>
      <c r="G175" s="208">
        <v>45222</v>
      </c>
      <c r="H175" s="209">
        <v>14676</v>
      </c>
      <c r="I175" s="210"/>
      <c r="J175" s="247">
        <f t="shared" si="6"/>
        <v>14676</v>
      </c>
      <c r="K175" s="248" t="b">
        <f>G175=VLOOKUP(B175,'PO TOTALS'!$B$5:$I$257,4,FALSE)</f>
        <v>1</v>
      </c>
      <c r="L175" s="211">
        <v>14676</v>
      </c>
      <c r="M175" s="212">
        <f t="shared" si="7"/>
        <v>0</v>
      </c>
      <c r="N175" s="204"/>
      <c r="O175" s="207"/>
      <c r="P175" s="213" t="str">
        <f t="shared" si="8"/>
        <v>PO Date &lt; 07/01</v>
      </c>
      <c r="U175" s="182">
        <v>464066</v>
      </c>
      <c r="V175" s="182" t="s">
        <v>17</v>
      </c>
      <c r="W175" s="182" t="s">
        <v>1534</v>
      </c>
      <c r="X175" s="182">
        <v>25243</v>
      </c>
      <c r="Y175" s="182" t="s">
        <v>236</v>
      </c>
      <c r="Z175" s="149">
        <v>23375</v>
      </c>
      <c r="AA175" s="149">
        <v>23375</v>
      </c>
    </row>
    <row r="176" spans="2:27" x14ac:dyDescent="0.3">
      <c r="B176" s="300">
        <v>462594</v>
      </c>
      <c r="C176" s="205" t="s">
        <v>17</v>
      </c>
      <c r="D176" s="205" t="s">
        <v>144</v>
      </c>
      <c r="E176" s="206">
        <v>10320</v>
      </c>
      <c r="F176" s="207" t="s">
        <v>47</v>
      </c>
      <c r="G176" s="208">
        <v>45218</v>
      </c>
      <c r="H176" s="209">
        <v>64790</v>
      </c>
      <c r="I176" s="210"/>
      <c r="J176" s="247">
        <f t="shared" si="6"/>
        <v>64790</v>
      </c>
      <c r="K176" s="248" t="b">
        <f>G176=VLOOKUP(B176,'PO TOTALS'!$B$5:$I$257,4,FALSE)</f>
        <v>1</v>
      </c>
      <c r="L176" s="211">
        <v>64790</v>
      </c>
      <c r="M176" s="212">
        <f t="shared" si="7"/>
        <v>0</v>
      </c>
      <c r="N176" s="204"/>
      <c r="O176" s="207"/>
      <c r="P176" s="213" t="str">
        <f t="shared" si="8"/>
        <v>PO Date &lt; 07/01</v>
      </c>
      <c r="U176" s="182">
        <v>464067</v>
      </c>
      <c r="V176" s="182" t="s">
        <v>17</v>
      </c>
      <c r="W176" s="182" t="s">
        <v>121</v>
      </c>
      <c r="X176" s="182">
        <v>25243</v>
      </c>
      <c r="Y176" s="182" t="s">
        <v>236</v>
      </c>
      <c r="Z176" s="149">
        <v>91196</v>
      </c>
      <c r="AA176" s="149">
        <v>91196</v>
      </c>
    </row>
    <row r="177" spans="2:27" x14ac:dyDescent="0.3">
      <c r="B177" s="300">
        <v>462560</v>
      </c>
      <c r="C177" s="205" t="s">
        <v>17</v>
      </c>
      <c r="D177" s="205" t="s">
        <v>144</v>
      </c>
      <c r="E177" s="206">
        <v>24769</v>
      </c>
      <c r="F177" s="207" t="s">
        <v>1518</v>
      </c>
      <c r="G177" s="208">
        <v>45209</v>
      </c>
      <c r="H177" s="209">
        <v>91499</v>
      </c>
      <c r="I177" s="210"/>
      <c r="J177" s="247">
        <f t="shared" si="6"/>
        <v>91499</v>
      </c>
      <c r="K177" s="248" t="b">
        <f>G177=VLOOKUP(B177,'PO TOTALS'!$B$5:$I$257,4,FALSE)</f>
        <v>1</v>
      </c>
      <c r="L177" s="211">
        <v>91499</v>
      </c>
      <c r="M177" s="212">
        <f t="shared" si="7"/>
        <v>0</v>
      </c>
      <c r="N177" s="204"/>
      <c r="O177" s="207"/>
      <c r="P177" s="213" t="str">
        <f t="shared" si="8"/>
        <v>PO Date &lt; 07/01</v>
      </c>
      <c r="U177" s="182">
        <v>464079</v>
      </c>
      <c r="V177" s="182" t="s">
        <v>17</v>
      </c>
      <c r="W177" s="182" t="s">
        <v>155</v>
      </c>
      <c r="X177" s="182">
        <v>25031</v>
      </c>
      <c r="Y177" s="182" t="s">
        <v>223</v>
      </c>
      <c r="Z177" s="149">
        <v>6200</v>
      </c>
      <c r="AA177" s="149">
        <v>6200</v>
      </c>
    </row>
    <row r="178" spans="2:27" x14ac:dyDescent="0.3">
      <c r="B178" s="300">
        <v>462539</v>
      </c>
      <c r="C178" s="205" t="s">
        <v>17</v>
      </c>
      <c r="D178" s="205" t="s">
        <v>284</v>
      </c>
      <c r="E178" s="206">
        <v>25290</v>
      </c>
      <c r="F178" s="207" t="s">
        <v>283</v>
      </c>
      <c r="G178" s="208">
        <v>45203</v>
      </c>
      <c r="H178" s="209">
        <v>113090</v>
      </c>
      <c r="I178" s="210"/>
      <c r="J178" s="247">
        <f t="shared" si="6"/>
        <v>113090</v>
      </c>
      <c r="K178" s="248" t="b">
        <f>G178=VLOOKUP(B178,'PO TOTALS'!$B$5:$I$257,4,FALSE)</f>
        <v>1</v>
      </c>
      <c r="L178" s="211">
        <v>113090</v>
      </c>
      <c r="M178" s="212">
        <f t="shared" si="7"/>
        <v>0</v>
      </c>
      <c r="N178" s="204"/>
      <c r="O178" s="207"/>
      <c r="P178" s="213" t="str">
        <f t="shared" si="8"/>
        <v>PO Date &lt; 07/01</v>
      </c>
      <c r="U178" s="182">
        <v>464081</v>
      </c>
      <c r="V178" s="182" t="s">
        <v>17</v>
      </c>
      <c r="W178" s="182" t="s">
        <v>128</v>
      </c>
      <c r="X178" s="182">
        <v>10260</v>
      </c>
      <c r="Y178" s="182" t="s">
        <v>248</v>
      </c>
      <c r="Z178" s="149">
        <v>950</v>
      </c>
      <c r="AA178" s="149">
        <v>950</v>
      </c>
    </row>
    <row r="179" spans="2:27" x14ac:dyDescent="0.3">
      <c r="B179" s="300">
        <v>462511</v>
      </c>
      <c r="C179" s="205" t="s">
        <v>17</v>
      </c>
      <c r="D179" s="205" t="s">
        <v>155</v>
      </c>
      <c r="E179" s="206">
        <v>24907</v>
      </c>
      <c r="F179" s="207" t="s">
        <v>217</v>
      </c>
      <c r="G179" s="208">
        <v>45197</v>
      </c>
      <c r="H179" s="209">
        <v>16624</v>
      </c>
      <c r="I179" s="210"/>
      <c r="J179" s="247">
        <f t="shared" si="6"/>
        <v>16624</v>
      </c>
      <c r="K179" s="248" t="b">
        <f>G179=VLOOKUP(B179,'PO TOTALS'!$B$5:$I$257,4,FALSE)</f>
        <v>1</v>
      </c>
      <c r="L179" s="211">
        <v>16624</v>
      </c>
      <c r="M179" s="212">
        <f t="shared" si="7"/>
        <v>0</v>
      </c>
      <c r="N179" s="204"/>
      <c r="O179" s="207"/>
      <c r="P179" s="213" t="str">
        <f t="shared" si="8"/>
        <v>PO Date &lt; 07/01</v>
      </c>
      <c r="U179" s="182">
        <v>464094</v>
      </c>
      <c r="V179" s="182" t="s">
        <v>17</v>
      </c>
      <c r="W179" s="182" t="s">
        <v>296</v>
      </c>
      <c r="X179" s="182">
        <v>10320</v>
      </c>
      <c r="Y179" s="182" t="s">
        <v>47</v>
      </c>
      <c r="Z179" s="149">
        <v>16025</v>
      </c>
      <c r="AA179" s="149">
        <v>16025</v>
      </c>
    </row>
    <row r="180" spans="2:27" x14ac:dyDescent="0.3">
      <c r="B180" s="300">
        <v>462512</v>
      </c>
      <c r="C180" s="205" t="s">
        <v>17</v>
      </c>
      <c r="D180" s="205" t="s">
        <v>159</v>
      </c>
      <c r="E180" s="206">
        <v>24907</v>
      </c>
      <c r="F180" s="207" t="s">
        <v>217</v>
      </c>
      <c r="G180" s="208">
        <v>45197</v>
      </c>
      <c r="H180" s="209">
        <v>17995</v>
      </c>
      <c r="I180" s="210"/>
      <c r="J180" s="247">
        <f t="shared" si="6"/>
        <v>17995</v>
      </c>
      <c r="K180" s="248" t="b">
        <f>G180=VLOOKUP(B180,'PO TOTALS'!$B$5:$I$257,4,FALSE)</f>
        <v>1</v>
      </c>
      <c r="L180" s="211">
        <v>17995</v>
      </c>
      <c r="M180" s="212">
        <f t="shared" si="7"/>
        <v>0</v>
      </c>
      <c r="N180" s="204"/>
      <c r="O180" s="207"/>
      <c r="P180" s="213" t="str">
        <f t="shared" si="8"/>
        <v>PO Date &lt; 07/01</v>
      </c>
      <c r="U180" s="182">
        <v>464098</v>
      </c>
      <c r="V180" s="182" t="s">
        <v>17</v>
      </c>
      <c r="W180" s="182" t="s">
        <v>122</v>
      </c>
      <c r="X180" s="182">
        <v>10320</v>
      </c>
      <c r="Y180" s="182" t="s">
        <v>47</v>
      </c>
      <c r="Z180" s="149">
        <v>59705</v>
      </c>
      <c r="AA180" s="149">
        <v>59705</v>
      </c>
    </row>
    <row r="181" spans="2:27" x14ac:dyDescent="0.3">
      <c r="B181" s="300">
        <v>462513</v>
      </c>
      <c r="C181" s="205" t="s">
        <v>17</v>
      </c>
      <c r="D181" s="205" t="s">
        <v>251</v>
      </c>
      <c r="E181" s="206">
        <v>24907</v>
      </c>
      <c r="F181" s="207" t="s">
        <v>217</v>
      </c>
      <c r="G181" s="208">
        <v>45197</v>
      </c>
      <c r="H181" s="209">
        <v>49550</v>
      </c>
      <c r="I181" s="210"/>
      <c r="J181" s="247">
        <f t="shared" si="6"/>
        <v>49550</v>
      </c>
      <c r="K181" s="248" t="b">
        <f>G181=VLOOKUP(B181,'PO TOTALS'!$B$5:$I$257,4,FALSE)</f>
        <v>1</v>
      </c>
      <c r="L181" s="211">
        <v>49550</v>
      </c>
      <c r="M181" s="212">
        <f t="shared" si="7"/>
        <v>0</v>
      </c>
      <c r="N181" s="204"/>
      <c r="O181" s="207"/>
      <c r="P181" s="213" t="str">
        <f t="shared" si="8"/>
        <v>PO Date &lt; 07/01</v>
      </c>
      <c r="U181" s="182">
        <v>464099</v>
      </c>
      <c r="V181" s="182" t="s">
        <v>17</v>
      </c>
      <c r="W181" s="182" t="s">
        <v>170</v>
      </c>
      <c r="X181" s="182">
        <v>10320</v>
      </c>
      <c r="Y181" s="182" t="s">
        <v>47</v>
      </c>
      <c r="Z181" s="149">
        <v>29500</v>
      </c>
      <c r="AA181" s="149">
        <v>29500</v>
      </c>
    </row>
    <row r="182" spans="2:27" x14ac:dyDescent="0.3">
      <c r="B182" s="300">
        <v>462514</v>
      </c>
      <c r="C182" s="205" t="s">
        <v>17</v>
      </c>
      <c r="D182" s="205" t="s">
        <v>266</v>
      </c>
      <c r="E182" s="206">
        <v>24907</v>
      </c>
      <c r="F182" s="207" t="s">
        <v>217</v>
      </c>
      <c r="G182" s="208">
        <v>45197</v>
      </c>
      <c r="H182" s="209">
        <v>10083</v>
      </c>
      <c r="I182" s="210"/>
      <c r="J182" s="247">
        <f t="shared" si="6"/>
        <v>10083</v>
      </c>
      <c r="K182" s="248" t="b">
        <f>G182=VLOOKUP(B182,'PO TOTALS'!$B$5:$I$257,4,FALSE)</f>
        <v>1</v>
      </c>
      <c r="L182" s="211">
        <v>10083</v>
      </c>
      <c r="M182" s="212">
        <f t="shared" si="7"/>
        <v>0</v>
      </c>
      <c r="N182" s="204"/>
      <c r="O182" s="207"/>
      <c r="P182" s="213" t="str">
        <f t="shared" si="8"/>
        <v>PO Date &lt; 07/01</v>
      </c>
      <c r="U182" s="182">
        <v>464100</v>
      </c>
      <c r="V182" s="182" t="s">
        <v>17</v>
      </c>
      <c r="W182" s="182" t="s">
        <v>169</v>
      </c>
      <c r="X182" s="182">
        <v>10320</v>
      </c>
      <c r="Y182" s="182" t="s">
        <v>47</v>
      </c>
      <c r="Z182" s="149">
        <v>12515</v>
      </c>
      <c r="AA182" s="149">
        <v>12515</v>
      </c>
    </row>
    <row r="183" spans="2:27" x14ac:dyDescent="0.3">
      <c r="B183" s="300">
        <v>462516</v>
      </c>
      <c r="C183" s="205" t="s">
        <v>17</v>
      </c>
      <c r="D183" s="205" t="s">
        <v>222</v>
      </c>
      <c r="E183" s="206">
        <v>24907</v>
      </c>
      <c r="F183" s="207" t="s">
        <v>217</v>
      </c>
      <c r="G183" s="208">
        <v>45197</v>
      </c>
      <c r="H183" s="209">
        <v>2240</v>
      </c>
      <c r="I183" s="210"/>
      <c r="J183" s="247">
        <f t="shared" si="6"/>
        <v>2240</v>
      </c>
      <c r="K183" s="248" t="b">
        <f>G183=VLOOKUP(B183,'PO TOTALS'!$B$5:$I$257,4,FALSE)</f>
        <v>1</v>
      </c>
      <c r="L183" s="211">
        <v>2240</v>
      </c>
      <c r="M183" s="212">
        <f t="shared" si="7"/>
        <v>0</v>
      </c>
      <c r="N183" s="204"/>
      <c r="O183" s="207"/>
      <c r="P183" s="213" t="str">
        <f t="shared" si="8"/>
        <v>PO Date &lt; 07/01</v>
      </c>
      <c r="U183" s="182">
        <v>464106</v>
      </c>
      <c r="V183" s="182" t="s">
        <v>17</v>
      </c>
      <c r="W183" s="182" t="s">
        <v>121</v>
      </c>
      <c r="X183" s="182">
        <v>27967</v>
      </c>
      <c r="Y183" s="182" t="s">
        <v>1540</v>
      </c>
      <c r="Z183" s="149">
        <v>8500</v>
      </c>
      <c r="AA183" s="149">
        <v>8500</v>
      </c>
    </row>
    <row r="184" spans="2:27" x14ac:dyDescent="0.3">
      <c r="B184" s="300">
        <v>462518</v>
      </c>
      <c r="C184" s="205" t="s">
        <v>17</v>
      </c>
      <c r="D184" s="205" t="s">
        <v>148</v>
      </c>
      <c r="E184" s="206">
        <v>24907</v>
      </c>
      <c r="F184" s="207" t="s">
        <v>217</v>
      </c>
      <c r="G184" s="208">
        <v>45197</v>
      </c>
      <c r="H184" s="209">
        <v>16510</v>
      </c>
      <c r="I184" s="210"/>
      <c r="J184" s="247">
        <f t="shared" si="6"/>
        <v>16510</v>
      </c>
      <c r="K184" s="248" t="b">
        <f>G184=VLOOKUP(B184,'PO TOTALS'!$B$5:$I$257,4,FALSE)</f>
        <v>1</v>
      </c>
      <c r="L184" s="211">
        <v>16510</v>
      </c>
      <c r="M184" s="212">
        <f t="shared" si="7"/>
        <v>0</v>
      </c>
      <c r="N184" s="204"/>
      <c r="O184" s="207"/>
      <c r="P184" s="213" t="str">
        <f t="shared" si="8"/>
        <v>PO Date &lt; 07/01</v>
      </c>
      <c r="U184" s="182">
        <v>464107</v>
      </c>
      <c r="V184" s="182" t="s">
        <v>17</v>
      </c>
      <c r="W184" s="182" t="s">
        <v>1534</v>
      </c>
      <c r="X184" s="182">
        <v>27967</v>
      </c>
      <c r="Y184" s="182" t="s">
        <v>1540</v>
      </c>
      <c r="Z184" s="149">
        <v>4500</v>
      </c>
      <c r="AA184" s="149">
        <v>4500</v>
      </c>
    </row>
    <row r="185" spans="2:27" x14ac:dyDescent="0.3">
      <c r="B185" s="300">
        <v>462519</v>
      </c>
      <c r="C185" s="205" t="s">
        <v>17</v>
      </c>
      <c r="D185" s="205" t="s">
        <v>142</v>
      </c>
      <c r="E185" s="206">
        <v>24907</v>
      </c>
      <c r="F185" s="207" t="s">
        <v>217</v>
      </c>
      <c r="G185" s="208">
        <v>45197</v>
      </c>
      <c r="H185" s="209">
        <v>21011</v>
      </c>
      <c r="I185" s="210"/>
      <c r="J185" s="247">
        <f t="shared" si="6"/>
        <v>21011</v>
      </c>
      <c r="K185" s="248" t="b">
        <f>G185=VLOOKUP(B185,'PO TOTALS'!$B$5:$I$257,4,FALSE)</f>
        <v>1</v>
      </c>
      <c r="L185" s="211">
        <v>21011</v>
      </c>
      <c r="M185" s="212">
        <f t="shared" si="7"/>
        <v>0</v>
      </c>
      <c r="N185" s="204"/>
      <c r="O185" s="207"/>
      <c r="P185" s="213" t="str">
        <f t="shared" si="8"/>
        <v>PO Date &lt; 07/01</v>
      </c>
      <c r="U185" s="182">
        <v>464108</v>
      </c>
      <c r="V185" s="182" t="s">
        <v>17</v>
      </c>
      <c r="W185" s="182" t="s">
        <v>148</v>
      </c>
      <c r="X185" s="182">
        <v>10320</v>
      </c>
      <c r="Y185" s="182" t="s">
        <v>47</v>
      </c>
      <c r="Z185" s="149">
        <v>4775</v>
      </c>
      <c r="AA185" s="149">
        <v>4775</v>
      </c>
    </row>
    <row r="186" spans="2:27" x14ac:dyDescent="0.3">
      <c r="B186" s="300">
        <v>462520</v>
      </c>
      <c r="C186" s="205" t="s">
        <v>17</v>
      </c>
      <c r="D186" s="205" t="s">
        <v>267</v>
      </c>
      <c r="E186" s="206">
        <v>24907</v>
      </c>
      <c r="F186" s="207" t="s">
        <v>217</v>
      </c>
      <c r="G186" s="208">
        <v>45197</v>
      </c>
      <c r="H186" s="209">
        <v>6720</v>
      </c>
      <c r="I186" s="210"/>
      <c r="J186" s="247">
        <f t="shared" si="6"/>
        <v>6720</v>
      </c>
      <c r="K186" s="248" t="b">
        <f>G186=VLOOKUP(B186,'PO TOTALS'!$B$5:$I$257,4,FALSE)</f>
        <v>1</v>
      </c>
      <c r="L186" s="211">
        <v>6720</v>
      </c>
      <c r="M186" s="212">
        <f t="shared" si="7"/>
        <v>0</v>
      </c>
      <c r="N186" s="204"/>
      <c r="O186" s="207"/>
      <c r="P186" s="213" t="str">
        <f t="shared" si="8"/>
        <v>PO Date &lt; 07/01</v>
      </c>
      <c r="U186" s="182">
        <v>464130</v>
      </c>
      <c r="V186" s="182" t="s">
        <v>17</v>
      </c>
      <c r="W186" s="182" t="s">
        <v>141</v>
      </c>
      <c r="X186" s="182">
        <v>10320</v>
      </c>
      <c r="Y186" s="182" t="s">
        <v>47</v>
      </c>
      <c r="Z186" s="149">
        <v>11155</v>
      </c>
      <c r="AA186" s="149">
        <v>11155</v>
      </c>
    </row>
    <row r="187" spans="2:27" x14ac:dyDescent="0.3">
      <c r="B187" s="300">
        <v>462521</v>
      </c>
      <c r="C187" s="205" t="s">
        <v>17</v>
      </c>
      <c r="D187" s="205" t="s">
        <v>139</v>
      </c>
      <c r="E187" s="206">
        <v>24907</v>
      </c>
      <c r="F187" s="207" t="s">
        <v>217</v>
      </c>
      <c r="G187" s="208">
        <v>45197</v>
      </c>
      <c r="H187" s="209">
        <v>20776</v>
      </c>
      <c r="I187" s="210"/>
      <c r="J187" s="247">
        <f t="shared" si="6"/>
        <v>20776</v>
      </c>
      <c r="K187" s="248" t="b">
        <f>G187=VLOOKUP(B187,'PO TOTALS'!$B$5:$I$257,4,FALSE)</f>
        <v>1</v>
      </c>
      <c r="L187" s="211">
        <v>20776</v>
      </c>
      <c r="M187" s="212">
        <f t="shared" si="7"/>
        <v>0</v>
      </c>
      <c r="N187" s="204"/>
      <c r="O187" s="207"/>
      <c r="P187" s="213" t="str">
        <f t="shared" si="8"/>
        <v>PO Date &lt; 07/01</v>
      </c>
      <c r="U187" s="182">
        <v>464137</v>
      </c>
      <c r="V187" s="182" t="s">
        <v>17</v>
      </c>
      <c r="W187" s="182" t="s">
        <v>139</v>
      </c>
      <c r="X187" s="182">
        <v>27992</v>
      </c>
      <c r="Y187" s="182" t="s">
        <v>1512</v>
      </c>
      <c r="Z187" s="149">
        <v>3083</v>
      </c>
      <c r="AA187" s="149">
        <v>3083</v>
      </c>
    </row>
    <row r="188" spans="2:27" x14ac:dyDescent="0.3">
      <c r="B188" s="300">
        <v>462522</v>
      </c>
      <c r="C188" s="205" t="s">
        <v>17</v>
      </c>
      <c r="D188" s="205" t="s">
        <v>133</v>
      </c>
      <c r="E188" s="206">
        <v>24907</v>
      </c>
      <c r="F188" s="207" t="s">
        <v>217</v>
      </c>
      <c r="G188" s="208">
        <v>45197</v>
      </c>
      <c r="H188" s="209">
        <v>13569</v>
      </c>
      <c r="I188" s="210"/>
      <c r="J188" s="247">
        <f t="shared" si="6"/>
        <v>13569</v>
      </c>
      <c r="K188" s="248" t="b">
        <f>G188=VLOOKUP(B188,'PO TOTALS'!$B$5:$I$257,4,FALSE)</f>
        <v>1</v>
      </c>
      <c r="L188" s="211">
        <v>13569</v>
      </c>
      <c r="M188" s="212">
        <f t="shared" si="7"/>
        <v>0</v>
      </c>
      <c r="N188" s="237"/>
      <c r="O188" s="207"/>
      <c r="P188" s="213" t="str">
        <f t="shared" si="8"/>
        <v>PO Date &lt; 07/01</v>
      </c>
      <c r="U188" s="182">
        <v>464138</v>
      </c>
      <c r="V188" s="182" t="s">
        <v>17</v>
      </c>
      <c r="W188" s="182" t="s">
        <v>259</v>
      </c>
      <c r="X188" s="182">
        <v>27992</v>
      </c>
      <c r="Y188" s="182" t="s">
        <v>1512</v>
      </c>
      <c r="Z188" s="149">
        <v>807196</v>
      </c>
      <c r="AA188" s="149">
        <v>807196</v>
      </c>
    </row>
    <row r="189" spans="2:27" x14ac:dyDescent="0.3">
      <c r="B189" s="300">
        <v>462494</v>
      </c>
      <c r="C189" s="205" t="s">
        <v>17</v>
      </c>
      <c r="D189" s="205" t="s">
        <v>126</v>
      </c>
      <c r="E189" s="206">
        <v>24907</v>
      </c>
      <c r="F189" s="207" t="s">
        <v>217</v>
      </c>
      <c r="G189" s="208">
        <v>45196</v>
      </c>
      <c r="H189" s="209">
        <v>9077</v>
      </c>
      <c r="I189" s="210"/>
      <c r="J189" s="247">
        <f t="shared" si="6"/>
        <v>9077</v>
      </c>
      <c r="K189" s="248" t="b">
        <f>G189=VLOOKUP(B189,'PO TOTALS'!$B$5:$I$257,4,FALSE)</f>
        <v>1</v>
      </c>
      <c r="L189" s="211">
        <v>9077</v>
      </c>
      <c r="M189" s="212">
        <f t="shared" si="7"/>
        <v>0</v>
      </c>
      <c r="N189" s="204"/>
      <c r="O189" s="207"/>
      <c r="P189" s="213" t="str">
        <f t="shared" si="8"/>
        <v>PO Date &lt; 07/01</v>
      </c>
      <c r="U189" s="182">
        <v>464143</v>
      </c>
      <c r="V189" s="182" t="s">
        <v>17</v>
      </c>
      <c r="W189" s="182" t="s">
        <v>251</v>
      </c>
      <c r="X189" s="182">
        <v>10320</v>
      </c>
      <c r="Y189" s="182" t="s">
        <v>47</v>
      </c>
      <c r="Z189" s="149">
        <v>1750</v>
      </c>
      <c r="AA189" s="149">
        <v>1750</v>
      </c>
    </row>
    <row r="190" spans="2:27" x14ac:dyDescent="0.3">
      <c r="B190" s="300">
        <v>462495</v>
      </c>
      <c r="C190" s="205" t="s">
        <v>17</v>
      </c>
      <c r="D190" s="205" t="s">
        <v>124</v>
      </c>
      <c r="E190" s="206">
        <v>24907</v>
      </c>
      <c r="F190" s="207" t="s">
        <v>217</v>
      </c>
      <c r="G190" s="208">
        <v>45196</v>
      </c>
      <c r="H190" s="209">
        <v>18100</v>
      </c>
      <c r="I190" s="210"/>
      <c r="J190" s="247">
        <f t="shared" si="6"/>
        <v>18100</v>
      </c>
      <c r="K190" s="248" t="b">
        <f>G190=VLOOKUP(B190,'PO TOTALS'!$B$5:$I$257,4,FALSE)</f>
        <v>1</v>
      </c>
      <c r="L190" s="211">
        <v>18100</v>
      </c>
      <c r="M190" s="212">
        <f t="shared" si="7"/>
        <v>0</v>
      </c>
      <c r="N190" s="204"/>
      <c r="O190" s="207"/>
      <c r="P190" s="213" t="str">
        <f t="shared" si="8"/>
        <v>PO Date &lt; 07/01</v>
      </c>
      <c r="U190" s="182">
        <v>464163</v>
      </c>
      <c r="V190" s="182" t="s">
        <v>17</v>
      </c>
      <c r="W190" s="182" t="s">
        <v>122</v>
      </c>
      <c r="X190" s="182">
        <v>10448</v>
      </c>
      <c r="Y190" s="182" t="s">
        <v>37</v>
      </c>
      <c r="Z190" s="149">
        <v>150753</v>
      </c>
      <c r="AA190" s="149">
        <v>150753</v>
      </c>
    </row>
    <row r="191" spans="2:27" x14ac:dyDescent="0.3">
      <c r="B191" s="300">
        <v>462496</v>
      </c>
      <c r="C191" s="205" t="s">
        <v>17</v>
      </c>
      <c r="D191" s="205" t="s">
        <v>128</v>
      </c>
      <c r="E191" s="206">
        <v>24907</v>
      </c>
      <c r="F191" s="207" t="s">
        <v>217</v>
      </c>
      <c r="G191" s="208">
        <v>45196</v>
      </c>
      <c r="H191" s="209">
        <v>5542</v>
      </c>
      <c r="I191" s="210"/>
      <c r="J191" s="247">
        <f t="shared" si="6"/>
        <v>5542</v>
      </c>
      <c r="K191" s="248" t="b">
        <f>G191=VLOOKUP(B191,'PO TOTALS'!$B$5:$I$257,4,FALSE)</f>
        <v>1</v>
      </c>
      <c r="L191" s="211">
        <v>5542</v>
      </c>
      <c r="M191" s="212">
        <f t="shared" si="7"/>
        <v>0</v>
      </c>
      <c r="N191" s="204"/>
      <c r="O191" s="207"/>
      <c r="P191" s="213" t="str">
        <f t="shared" si="8"/>
        <v>PO Date &lt; 07/01</v>
      </c>
      <c r="U191" s="182">
        <v>464175</v>
      </c>
      <c r="V191" s="182" t="s">
        <v>17</v>
      </c>
      <c r="W191" s="182" t="s">
        <v>181</v>
      </c>
      <c r="X191" s="182">
        <v>10247</v>
      </c>
      <c r="Y191" s="182" t="s">
        <v>32</v>
      </c>
      <c r="Z191" s="149">
        <v>3419.44</v>
      </c>
      <c r="AA191" s="149">
        <v>3419.44</v>
      </c>
    </row>
    <row r="192" spans="2:27" x14ac:dyDescent="0.3">
      <c r="B192" s="300">
        <v>462499</v>
      </c>
      <c r="C192" s="205" t="s">
        <v>17</v>
      </c>
      <c r="D192" s="205" t="s">
        <v>132</v>
      </c>
      <c r="E192" s="206">
        <v>24907</v>
      </c>
      <c r="F192" s="207" t="s">
        <v>217</v>
      </c>
      <c r="G192" s="208">
        <v>45196</v>
      </c>
      <c r="H192" s="209">
        <v>12981</v>
      </c>
      <c r="I192" s="210"/>
      <c r="J192" s="247">
        <f t="shared" si="6"/>
        <v>12981</v>
      </c>
      <c r="K192" s="248" t="b">
        <f>G192=VLOOKUP(B192,'PO TOTALS'!$B$5:$I$257,4,FALSE)</f>
        <v>1</v>
      </c>
      <c r="L192" s="211">
        <v>12981</v>
      </c>
      <c r="M192" s="212">
        <f t="shared" si="7"/>
        <v>0</v>
      </c>
      <c r="N192" s="204"/>
      <c r="O192" s="207"/>
      <c r="P192" s="213" t="str">
        <f t="shared" si="8"/>
        <v>PO Date &lt; 07/01</v>
      </c>
      <c r="U192" s="182">
        <v>464221</v>
      </c>
      <c r="V192" s="182" t="s">
        <v>17</v>
      </c>
      <c r="W192" s="182" t="s">
        <v>144</v>
      </c>
      <c r="X192" s="182">
        <v>28337</v>
      </c>
      <c r="Y192" s="182" t="s">
        <v>1546</v>
      </c>
      <c r="Z192" s="149">
        <v>11010</v>
      </c>
      <c r="AA192" s="149">
        <v>11010</v>
      </c>
    </row>
    <row r="193" spans="2:27" x14ac:dyDescent="0.3">
      <c r="B193" s="300">
        <v>462502</v>
      </c>
      <c r="C193" s="205" t="s">
        <v>17</v>
      </c>
      <c r="D193" s="205" t="s">
        <v>174</v>
      </c>
      <c r="E193" s="206">
        <v>24907</v>
      </c>
      <c r="F193" s="207" t="s">
        <v>217</v>
      </c>
      <c r="G193" s="208">
        <v>45196</v>
      </c>
      <c r="H193" s="209">
        <v>11312</v>
      </c>
      <c r="I193" s="210"/>
      <c r="J193" s="247">
        <f t="shared" si="6"/>
        <v>11312</v>
      </c>
      <c r="K193" s="248" t="b">
        <f>G193=VLOOKUP(B193,'PO TOTALS'!$B$5:$I$257,4,FALSE)</f>
        <v>1</v>
      </c>
      <c r="L193" s="211">
        <v>11312</v>
      </c>
      <c r="M193" s="212">
        <f t="shared" si="7"/>
        <v>0</v>
      </c>
      <c r="N193" s="204"/>
      <c r="O193" s="207"/>
      <c r="P193" s="213" t="str">
        <f t="shared" si="8"/>
        <v>PO Date &lt; 07/01</v>
      </c>
      <c r="U193" s="182">
        <v>464237</v>
      </c>
      <c r="V193" s="182" t="s">
        <v>17</v>
      </c>
      <c r="W193" s="182" t="s">
        <v>122</v>
      </c>
      <c r="X193" s="182">
        <v>22857</v>
      </c>
      <c r="Y193" s="182" t="s">
        <v>1525</v>
      </c>
      <c r="Z193" s="149">
        <v>91560</v>
      </c>
      <c r="AA193" s="149">
        <v>91560</v>
      </c>
    </row>
    <row r="194" spans="2:27" x14ac:dyDescent="0.3">
      <c r="B194" s="300">
        <v>462504</v>
      </c>
      <c r="C194" s="205" t="s">
        <v>17</v>
      </c>
      <c r="D194" s="205" t="s">
        <v>179</v>
      </c>
      <c r="E194" s="206">
        <v>24907</v>
      </c>
      <c r="F194" s="207" t="s">
        <v>217</v>
      </c>
      <c r="G194" s="208">
        <v>45196</v>
      </c>
      <c r="H194" s="209">
        <v>15405</v>
      </c>
      <c r="I194" s="210"/>
      <c r="J194" s="247">
        <f t="shared" si="6"/>
        <v>15405</v>
      </c>
      <c r="K194" s="248" t="b">
        <f>G194=VLOOKUP(B194,'PO TOTALS'!$B$5:$I$257,4,FALSE)</f>
        <v>1</v>
      </c>
      <c r="L194" s="211">
        <v>15405</v>
      </c>
      <c r="M194" s="212">
        <f t="shared" si="7"/>
        <v>0</v>
      </c>
      <c r="N194" s="204"/>
      <c r="O194" s="207"/>
      <c r="P194" s="213" t="str">
        <f t="shared" si="8"/>
        <v>PO Date &lt; 07/01</v>
      </c>
      <c r="U194" s="182">
        <v>464244</v>
      </c>
      <c r="V194" s="182" t="s">
        <v>17</v>
      </c>
      <c r="W194" s="182" t="s">
        <v>142</v>
      </c>
      <c r="X194" s="182">
        <v>24038</v>
      </c>
      <c r="Y194" s="182" t="s">
        <v>104</v>
      </c>
      <c r="Z194" s="149">
        <v>62889.4</v>
      </c>
      <c r="AA194" s="149">
        <v>62889.4</v>
      </c>
    </row>
    <row r="195" spans="2:27" x14ac:dyDescent="0.3">
      <c r="B195" s="300">
        <v>462505</v>
      </c>
      <c r="C195" s="205" t="s">
        <v>17</v>
      </c>
      <c r="D195" s="205" t="s">
        <v>167</v>
      </c>
      <c r="E195" s="206">
        <v>24907</v>
      </c>
      <c r="F195" s="207" t="s">
        <v>217</v>
      </c>
      <c r="G195" s="208">
        <v>45196</v>
      </c>
      <c r="H195" s="209">
        <v>11280</v>
      </c>
      <c r="I195" s="210"/>
      <c r="J195" s="247">
        <f t="shared" si="6"/>
        <v>11280</v>
      </c>
      <c r="K195" s="248" t="b">
        <f>G195=VLOOKUP(B195,'PO TOTALS'!$B$5:$I$257,4,FALSE)</f>
        <v>1</v>
      </c>
      <c r="L195" s="211">
        <v>11280</v>
      </c>
      <c r="M195" s="212">
        <f t="shared" si="7"/>
        <v>0</v>
      </c>
      <c r="N195" s="204"/>
      <c r="O195" s="207"/>
      <c r="P195" s="213" t="str">
        <f t="shared" si="8"/>
        <v>PO Date &lt; 07/01</v>
      </c>
      <c r="U195" s="182">
        <v>464254</v>
      </c>
      <c r="V195" s="182" t="s">
        <v>17</v>
      </c>
      <c r="W195" s="182" t="s">
        <v>122</v>
      </c>
      <c r="X195" s="182">
        <v>10438</v>
      </c>
      <c r="Y195" s="182" t="s">
        <v>103</v>
      </c>
      <c r="Z195" s="149">
        <v>51250.47</v>
      </c>
      <c r="AA195" s="149">
        <v>51250.47</v>
      </c>
    </row>
    <row r="196" spans="2:27" x14ac:dyDescent="0.3">
      <c r="B196" s="300">
        <v>462506</v>
      </c>
      <c r="C196" s="205" t="s">
        <v>17</v>
      </c>
      <c r="D196" s="205" t="s">
        <v>262</v>
      </c>
      <c r="E196" s="206">
        <v>24907</v>
      </c>
      <c r="F196" s="207" t="s">
        <v>217</v>
      </c>
      <c r="G196" s="208">
        <v>45196</v>
      </c>
      <c r="H196" s="209">
        <v>11802</v>
      </c>
      <c r="I196" s="210"/>
      <c r="J196" s="247">
        <f t="shared" si="6"/>
        <v>11802</v>
      </c>
      <c r="K196" s="248" t="b">
        <f>G196=VLOOKUP(B196,'PO TOTALS'!$B$5:$I$257,4,FALSE)</f>
        <v>1</v>
      </c>
      <c r="L196" s="211">
        <v>11802</v>
      </c>
      <c r="M196" s="212">
        <f t="shared" si="7"/>
        <v>0</v>
      </c>
      <c r="N196" s="204"/>
      <c r="O196" s="207"/>
      <c r="P196" s="213" t="str">
        <f t="shared" si="8"/>
        <v>PO Date &lt; 07/01</v>
      </c>
      <c r="U196" s="182">
        <v>464257</v>
      </c>
      <c r="V196" s="182" t="s">
        <v>17</v>
      </c>
      <c r="W196" s="182" t="s">
        <v>122</v>
      </c>
      <c r="X196" s="182">
        <v>23174</v>
      </c>
      <c r="Y196" s="182" t="s">
        <v>95</v>
      </c>
      <c r="Z196" s="149">
        <v>722798</v>
      </c>
      <c r="AA196" s="149">
        <v>722798</v>
      </c>
    </row>
    <row r="197" spans="2:27" x14ac:dyDescent="0.3">
      <c r="B197" s="300">
        <v>462418</v>
      </c>
      <c r="C197" s="205" t="s">
        <v>17</v>
      </c>
      <c r="D197" s="205" t="s">
        <v>149</v>
      </c>
      <c r="E197" s="206">
        <v>16603</v>
      </c>
      <c r="F197" s="207" t="s">
        <v>97</v>
      </c>
      <c r="G197" s="208">
        <v>45174</v>
      </c>
      <c r="H197" s="209">
        <v>12671288.58</v>
      </c>
      <c r="I197" s="210"/>
      <c r="J197" s="247">
        <f t="shared" si="6"/>
        <v>12671288.58</v>
      </c>
      <c r="K197" s="248" t="b">
        <f>G197=VLOOKUP(B197,'PO TOTALS'!$B$5:$I$257,4,FALSE)</f>
        <v>1</v>
      </c>
      <c r="L197" s="211">
        <v>12671288.58</v>
      </c>
      <c r="M197" s="212">
        <f t="shared" si="7"/>
        <v>0</v>
      </c>
      <c r="N197" s="204"/>
      <c r="O197" s="207"/>
      <c r="P197" s="213" t="str">
        <f t="shared" si="8"/>
        <v>PO Date &lt; 07/01</v>
      </c>
      <c r="U197" s="182">
        <v>464258</v>
      </c>
      <c r="V197" s="182" t="s">
        <v>17</v>
      </c>
      <c r="W197" s="182" t="s">
        <v>177</v>
      </c>
      <c r="X197" s="182">
        <v>10320</v>
      </c>
      <c r="Y197" s="182" t="s">
        <v>47</v>
      </c>
      <c r="Z197" s="149">
        <v>7225</v>
      </c>
      <c r="AA197" s="149">
        <v>7225</v>
      </c>
    </row>
    <row r="198" spans="2:27" x14ac:dyDescent="0.3">
      <c r="B198" s="300">
        <v>462357</v>
      </c>
      <c r="C198" s="205" t="s">
        <v>17</v>
      </c>
      <c r="D198" s="205" t="s">
        <v>144</v>
      </c>
      <c r="E198" s="206">
        <v>26775</v>
      </c>
      <c r="F198" s="207" t="s">
        <v>308</v>
      </c>
      <c r="G198" s="208">
        <v>45159</v>
      </c>
      <c r="H198" s="209">
        <v>13672573</v>
      </c>
      <c r="I198" s="210"/>
      <c r="J198" s="247">
        <f t="shared" si="6"/>
        <v>13672573</v>
      </c>
      <c r="K198" s="248" t="b">
        <f>G198=VLOOKUP(B198,'PO TOTALS'!$B$5:$I$257,4,FALSE)</f>
        <v>1</v>
      </c>
      <c r="L198" s="211">
        <v>13672573</v>
      </c>
      <c r="M198" s="212">
        <f t="shared" si="7"/>
        <v>0</v>
      </c>
      <c r="N198" s="204"/>
      <c r="O198" s="207"/>
      <c r="P198" s="213" t="str">
        <f t="shared" si="8"/>
        <v>PO Date &lt; 07/01</v>
      </c>
      <c r="U198" s="182">
        <v>464259</v>
      </c>
      <c r="V198" s="182" t="s">
        <v>17</v>
      </c>
      <c r="W198" s="182" t="s">
        <v>141</v>
      </c>
      <c r="X198" s="182">
        <v>28303</v>
      </c>
      <c r="Y198" s="182" t="s">
        <v>1510</v>
      </c>
      <c r="Z198" s="149">
        <v>1132894</v>
      </c>
      <c r="AA198" s="149">
        <v>1132894</v>
      </c>
    </row>
    <row r="199" spans="2:27" x14ac:dyDescent="0.3">
      <c r="B199" s="300">
        <v>462358</v>
      </c>
      <c r="C199" s="205" t="s">
        <v>17</v>
      </c>
      <c r="D199" s="205" t="s">
        <v>146</v>
      </c>
      <c r="E199" s="206">
        <v>26775</v>
      </c>
      <c r="F199" s="207" t="s">
        <v>308</v>
      </c>
      <c r="G199" s="208">
        <v>45159</v>
      </c>
      <c r="H199" s="209">
        <v>3482147</v>
      </c>
      <c r="I199" s="210"/>
      <c r="J199" s="247">
        <f t="shared" si="6"/>
        <v>3482147</v>
      </c>
      <c r="K199" s="248" t="b">
        <f>G199=VLOOKUP(B199,'PO TOTALS'!$B$5:$I$257,4,FALSE)</f>
        <v>1</v>
      </c>
      <c r="L199" s="211">
        <v>3482147</v>
      </c>
      <c r="M199" s="212">
        <f t="shared" si="7"/>
        <v>0</v>
      </c>
      <c r="N199" s="204"/>
      <c r="O199" s="207"/>
      <c r="P199" s="213" t="str">
        <f t="shared" si="8"/>
        <v>PO Date &lt; 07/01</v>
      </c>
      <c r="U199" s="182">
        <v>464260</v>
      </c>
      <c r="V199" s="182" t="s">
        <v>17</v>
      </c>
      <c r="W199" s="182" t="s">
        <v>179</v>
      </c>
      <c r="X199" s="182">
        <v>10320</v>
      </c>
      <c r="Y199" s="182" t="s">
        <v>47</v>
      </c>
      <c r="Z199" s="149">
        <v>8570</v>
      </c>
      <c r="AA199" s="149">
        <v>8570</v>
      </c>
    </row>
    <row r="200" spans="2:27" x14ac:dyDescent="0.3">
      <c r="B200" s="300">
        <v>462359</v>
      </c>
      <c r="C200" s="205" t="s">
        <v>17</v>
      </c>
      <c r="D200" s="205" t="s">
        <v>229</v>
      </c>
      <c r="E200" s="206">
        <v>26775</v>
      </c>
      <c r="F200" s="207" t="s">
        <v>308</v>
      </c>
      <c r="G200" s="208">
        <v>45159</v>
      </c>
      <c r="H200" s="209">
        <v>1361922.53</v>
      </c>
      <c r="I200" s="210"/>
      <c r="J200" s="247">
        <f t="shared" ref="J200:J252" si="9">SUM(H200:I200)</f>
        <v>1361922.53</v>
      </c>
      <c r="K200" s="248" t="b">
        <f>G200=VLOOKUP(B200,'PO TOTALS'!$B$5:$I$257,4,FALSE)</f>
        <v>1</v>
      </c>
      <c r="L200" s="211">
        <v>1361922.53</v>
      </c>
      <c r="M200" s="212">
        <f t="shared" ref="M200:M252" si="10">L200-J200</f>
        <v>0</v>
      </c>
      <c r="N200" s="204"/>
      <c r="O200" s="207"/>
      <c r="P200" s="213" t="str">
        <f t="shared" ref="P200:P252" si="11">IF(G200&gt;=DATE(2025,7,1),L200,"PO Date &lt; 07/01")</f>
        <v>PO Date &lt; 07/01</v>
      </c>
      <c r="U200" s="182">
        <v>464264</v>
      </c>
      <c r="V200" s="182" t="s">
        <v>17</v>
      </c>
      <c r="W200" s="182" t="s">
        <v>153</v>
      </c>
      <c r="X200" s="182">
        <v>10309</v>
      </c>
      <c r="Y200" s="182" t="s">
        <v>44</v>
      </c>
      <c r="Z200" s="149">
        <v>343441.73</v>
      </c>
      <c r="AA200" s="149">
        <v>343441.73</v>
      </c>
    </row>
    <row r="201" spans="2:27" x14ac:dyDescent="0.3">
      <c r="B201" s="300">
        <v>462345</v>
      </c>
      <c r="C201" s="205" t="s">
        <v>17</v>
      </c>
      <c r="D201" s="205" t="s">
        <v>251</v>
      </c>
      <c r="E201" s="206">
        <v>25614</v>
      </c>
      <c r="F201" s="207" t="s">
        <v>253</v>
      </c>
      <c r="G201" s="208">
        <v>45155</v>
      </c>
      <c r="H201" s="209">
        <v>64750</v>
      </c>
      <c r="I201" s="210"/>
      <c r="J201" s="247">
        <f t="shared" si="9"/>
        <v>64750</v>
      </c>
      <c r="K201" s="248" t="b">
        <f>G201=VLOOKUP(B201,'PO TOTALS'!$B$5:$I$257,4,FALSE)</f>
        <v>1</v>
      </c>
      <c r="L201" s="211">
        <v>64750</v>
      </c>
      <c r="M201" s="212">
        <f t="shared" si="10"/>
        <v>0</v>
      </c>
      <c r="N201" s="204"/>
      <c r="O201" s="212"/>
      <c r="P201" s="213" t="str">
        <f t="shared" si="11"/>
        <v>PO Date &lt; 07/01</v>
      </c>
      <c r="U201" s="182">
        <v>464265</v>
      </c>
      <c r="V201" s="182" t="s">
        <v>17</v>
      </c>
      <c r="W201" s="182" t="s">
        <v>135</v>
      </c>
      <c r="X201" s="182">
        <v>10309</v>
      </c>
      <c r="Y201" s="182" t="s">
        <v>44</v>
      </c>
      <c r="Z201" s="149">
        <v>525355.67000000004</v>
      </c>
      <c r="AA201" s="149">
        <v>525355.67000000004</v>
      </c>
    </row>
    <row r="202" spans="2:27" x14ac:dyDescent="0.3">
      <c r="B202" s="300">
        <v>462248</v>
      </c>
      <c r="C202" s="205" t="s">
        <v>17</v>
      </c>
      <c r="D202" s="205" t="s">
        <v>149</v>
      </c>
      <c r="E202" s="206">
        <v>10320</v>
      </c>
      <c r="F202" s="207" t="s">
        <v>47</v>
      </c>
      <c r="G202" s="208">
        <v>45139</v>
      </c>
      <c r="H202" s="209">
        <v>68365</v>
      </c>
      <c r="I202" s="210"/>
      <c r="J202" s="247">
        <f t="shared" si="9"/>
        <v>68365</v>
      </c>
      <c r="K202" s="248" t="b">
        <f>G202=VLOOKUP(B202,'PO TOTALS'!$B$5:$I$257,4,FALSE)</f>
        <v>1</v>
      </c>
      <c r="L202" s="211">
        <v>68365</v>
      </c>
      <c r="M202" s="212">
        <f t="shared" si="10"/>
        <v>0</v>
      </c>
      <c r="N202" s="204"/>
      <c r="O202" s="207"/>
      <c r="P202" s="213" t="str">
        <f t="shared" si="11"/>
        <v>PO Date &lt; 07/01</v>
      </c>
      <c r="U202" s="182">
        <v>464266</v>
      </c>
      <c r="V202" s="182" t="s">
        <v>17</v>
      </c>
      <c r="W202" s="182" t="s">
        <v>169</v>
      </c>
      <c r="X202" s="182">
        <v>10309</v>
      </c>
      <c r="Y202" s="182" t="s">
        <v>44</v>
      </c>
      <c r="Z202" s="149">
        <v>302796.61</v>
      </c>
      <c r="AA202" s="149">
        <v>302796.61</v>
      </c>
    </row>
    <row r="203" spans="2:27" x14ac:dyDescent="0.3">
      <c r="B203" s="300">
        <v>462110</v>
      </c>
      <c r="C203" s="205" t="s">
        <v>17</v>
      </c>
      <c r="D203" s="205" t="s">
        <v>151</v>
      </c>
      <c r="E203" s="206">
        <v>25243</v>
      </c>
      <c r="F203" s="207" t="s">
        <v>236</v>
      </c>
      <c r="G203" s="208">
        <v>45106</v>
      </c>
      <c r="H203" s="209">
        <v>39430</v>
      </c>
      <c r="I203" s="210"/>
      <c r="J203" s="247">
        <f t="shared" si="9"/>
        <v>39430</v>
      </c>
      <c r="K203" s="248" t="b">
        <f>G203=VLOOKUP(B203,'PO TOTALS'!$B$5:$I$257,4,FALSE)</f>
        <v>1</v>
      </c>
      <c r="L203" s="211">
        <v>39430</v>
      </c>
      <c r="M203" s="212">
        <f t="shared" si="10"/>
        <v>0</v>
      </c>
      <c r="N203" s="204"/>
      <c r="O203" s="212"/>
      <c r="P203" s="213" t="str">
        <f t="shared" si="11"/>
        <v>PO Date &lt; 07/01</v>
      </c>
      <c r="U203" s="182">
        <v>464268</v>
      </c>
      <c r="V203" s="182" t="s">
        <v>17</v>
      </c>
      <c r="W203" s="182" t="s">
        <v>229</v>
      </c>
      <c r="X203" s="182">
        <v>10309</v>
      </c>
      <c r="Y203" s="182" t="s">
        <v>44</v>
      </c>
      <c r="Z203" s="149">
        <v>365734.21</v>
      </c>
      <c r="AA203" s="149">
        <v>365734.21</v>
      </c>
    </row>
    <row r="204" spans="2:27" x14ac:dyDescent="0.3">
      <c r="B204" s="300">
        <v>462111</v>
      </c>
      <c r="C204" s="205" t="s">
        <v>17</v>
      </c>
      <c r="D204" s="205" t="s">
        <v>235</v>
      </c>
      <c r="E204" s="206">
        <v>25243</v>
      </c>
      <c r="F204" s="207" t="s">
        <v>236</v>
      </c>
      <c r="G204" s="208">
        <v>45106</v>
      </c>
      <c r="H204" s="209">
        <v>66699</v>
      </c>
      <c r="I204" s="210"/>
      <c r="J204" s="247">
        <f t="shared" si="9"/>
        <v>66699</v>
      </c>
      <c r="K204" s="248" t="b">
        <f>G204=VLOOKUP(B204,'PO TOTALS'!$B$5:$I$257,4,FALSE)</f>
        <v>1</v>
      </c>
      <c r="L204" s="211">
        <v>66699</v>
      </c>
      <c r="M204" s="212">
        <f t="shared" si="10"/>
        <v>0</v>
      </c>
      <c r="N204" s="204"/>
      <c r="O204" s="207"/>
      <c r="P204" s="213" t="str">
        <f t="shared" si="11"/>
        <v>PO Date &lt; 07/01</v>
      </c>
      <c r="U204" s="182">
        <v>464270</v>
      </c>
      <c r="V204" s="182" t="s">
        <v>17</v>
      </c>
      <c r="W204" s="182" t="s">
        <v>294</v>
      </c>
      <c r="X204" s="182">
        <v>10309</v>
      </c>
      <c r="Y204" s="182" t="s">
        <v>44</v>
      </c>
      <c r="Z204" s="149">
        <v>372238</v>
      </c>
      <c r="AA204" s="149">
        <v>372238</v>
      </c>
    </row>
    <row r="205" spans="2:27" x14ac:dyDescent="0.3">
      <c r="B205" s="300">
        <v>462091</v>
      </c>
      <c r="C205" s="205" t="s">
        <v>17</v>
      </c>
      <c r="D205" s="205" t="s">
        <v>133</v>
      </c>
      <c r="E205" s="206">
        <v>10209</v>
      </c>
      <c r="F205" s="207" t="s">
        <v>46</v>
      </c>
      <c r="G205" s="208">
        <v>45099</v>
      </c>
      <c r="H205" s="209">
        <v>280510</v>
      </c>
      <c r="I205" s="210"/>
      <c r="J205" s="247">
        <f t="shared" si="9"/>
        <v>280510</v>
      </c>
      <c r="K205" s="248" t="b">
        <f>G205=VLOOKUP(B205,'PO TOTALS'!$B$5:$I$257,4,FALSE)</f>
        <v>1</v>
      </c>
      <c r="L205" s="211">
        <v>280510</v>
      </c>
      <c r="M205" s="212">
        <f t="shared" si="10"/>
        <v>0</v>
      </c>
      <c r="N205" s="204"/>
      <c r="O205" s="207"/>
      <c r="P205" s="213" t="str">
        <f t="shared" si="11"/>
        <v>PO Date &lt; 07/01</v>
      </c>
      <c r="U205" s="182">
        <v>464283</v>
      </c>
      <c r="V205" s="182" t="s">
        <v>17</v>
      </c>
      <c r="W205" s="182" t="s">
        <v>170</v>
      </c>
      <c r="X205" s="182">
        <v>28426</v>
      </c>
      <c r="Y205" s="182" t="s">
        <v>1531</v>
      </c>
      <c r="Z205" s="149">
        <v>85742.05</v>
      </c>
      <c r="AA205" s="149">
        <v>85742.05</v>
      </c>
    </row>
    <row r="206" spans="2:27" x14ac:dyDescent="0.3">
      <c r="B206" s="300">
        <v>462093</v>
      </c>
      <c r="C206" s="205" t="s">
        <v>17</v>
      </c>
      <c r="D206" s="205" t="s">
        <v>149</v>
      </c>
      <c r="E206" s="206">
        <v>10209</v>
      </c>
      <c r="F206" s="207" t="s">
        <v>46</v>
      </c>
      <c r="G206" s="208">
        <v>45099</v>
      </c>
      <c r="H206" s="209">
        <v>1050003.5</v>
      </c>
      <c r="I206" s="210"/>
      <c r="J206" s="247">
        <f t="shared" si="9"/>
        <v>1050003.5</v>
      </c>
      <c r="K206" s="248" t="b">
        <f>G206=VLOOKUP(B206,'PO TOTALS'!$B$5:$I$257,4,FALSE)</f>
        <v>1</v>
      </c>
      <c r="L206" s="211">
        <v>1050003.5</v>
      </c>
      <c r="M206" s="212">
        <f t="shared" si="10"/>
        <v>0</v>
      </c>
      <c r="N206" s="204"/>
      <c r="O206" s="207"/>
      <c r="P206" s="213" t="str">
        <f t="shared" si="11"/>
        <v>PO Date &lt; 07/01</v>
      </c>
      <c r="U206" s="182">
        <v>464291</v>
      </c>
      <c r="V206" s="182" t="s">
        <v>17</v>
      </c>
      <c r="W206" s="182" t="s">
        <v>300</v>
      </c>
      <c r="X206" s="182">
        <v>26046</v>
      </c>
      <c r="Y206" s="182" t="s">
        <v>352</v>
      </c>
      <c r="Z206" s="149">
        <v>265890.13</v>
      </c>
      <c r="AA206" s="149">
        <v>265890.13</v>
      </c>
    </row>
    <row r="207" spans="2:27" x14ac:dyDescent="0.3">
      <c r="B207" s="300">
        <v>462035</v>
      </c>
      <c r="C207" s="205" t="s">
        <v>17</v>
      </c>
      <c r="D207" s="205" t="s">
        <v>180</v>
      </c>
      <c r="E207" s="206">
        <v>22884</v>
      </c>
      <c r="F207" s="207" t="s">
        <v>233</v>
      </c>
      <c r="G207" s="208">
        <v>45082</v>
      </c>
      <c r="H207" s="209">
        <v>23000</v>
      </c>
      <c r="I207" s="210"/>
      <c r="J207" s="247">
        <f t="shared" si="9"/>
        <v>23000</v>
      </c>
      <c r="K207" s="248" t="b">
        <f>G207=VLOOKUP(B207,'PO TOTALS'!$B$5:$I$257,4,FALSE)</f>
        <v>1</v>
      </c>
      <c r="L207" s="211">
        <v>23000</v>
      </c>
      <c r="M207" s="212">
        <f t="shared" si="10"/>
        <v>0</v>
      </c>
      <c r="N207" s="204"/>
      <c r="O207" s="207"/>
      <c r="P207" s="213" t="str">
        <f t="shared" si="11"/>
        <v>PO Date &lt; 07/01</v>
      </c>
      <c r="U207" s="182">
        <v>464344</v>
      </c>
      <c r="V207" s="182" t="s">
        <v>17</v>
      </c>
      <c r="W207" s="182" t="s">
        <v>296</v>
      </c>
      <c r="X207" s="182">
        <v>10309</v>
      </c>
      <c r="Y207" s="182" t="s">
        <v>44</v>
      </c>
      <c r="Z207" s="149">
        <v>26250</v>
      </c>
      <c r="AA207" s="149">
        <v>26250</v>
      </c>
    </row>
    <row r="208" spans="2:27" x14ac:dyDescent="0.3">
      <c r="B208" s="300">
        <v>461987</v>
      </c>
      <c r="C208" s="205" t="s">
        <v>17</v>
      </c>
      <c r="D208" s="205" t="s">
        <v>144</v>
      </c>
      <c r="E208" s="206">
        <v>25101</v>
      </c>
      <c r="F208" s="207" t="s">
        <v>351</v>
      </c>
      <c r="G208" s="208">
        <v>45069</v>
      </c>
      <c r="H208" s="209">
        <v>1075984</v>
      </c>
      <c r="I208" s="210"/>
      <c r="J208" s="247">
        <f t="shared" si="9"/>
        <v>1075984</v>
      </c>
      <c r="K208" s="248" t="b">
        <f>G208=VLOOKUP(B208,'PO TOTALS'!$B$5:$I$257,4,FALSE)</f>
        <v>1</v>
      </c>
      <c r="L208" s="211">
        <v>1075984</v>
      </c>
      <c r="M208" s="212">
        <f t="shared" si="10"/>
        <v>0</v>
      </c>
      <c r="N208" s="204"/>
      <c r="O208" s="207"/>
      <c r="P208" s="213" t="str">
        <f t="shared" si="11"/>
        <v>PO Date &lt; 07/01</v>
      </c>
      <c r="U208" s="182">
        <v>464345</v>
      </c>
      <c r="V208" s="182" t="s">
        <v>17</v>
      </c>
      <c r="W208" s="182" t="s">
        <v>135</v>
      </c>
      <c r="X208" s="182">
        <v>25657</v>
      </c>
      <c r="Y208" s="182" t="s">
        <v>256</v>
      </c>
      <c r="Z208" s="149">
        <v>3000</v>
      </c>
      <c r="AA208" s="149">
        <v>3000</v>
      </c>
    </row>
    <row r="209" spans="1:27" x14ac:dyDescent="0.3">
      <c r="B209" s="300">
        <v>461988</v>
      </c>
      <c r="C209" s="205" t="s">
        <v>17</v>
      </c>
      <c r="D209" s="205" t="s">
        <v>229</v>
      </c>
      <c r="E209" s="206">
        <v>25101</v>
      </c>
      <c r="F209" s="207" t="s">
        <v>351</v>
      </c>
      <c r="G209" s="208">
        <v>45069</v>
      </c>
      <c r="H209" s="209">
        <v>179233</v>
      </c>
      <c r="I209" s="210"/>
      <c r="J209" s="247">
        <f t="shared" si="9"/>
        <v>179233</v>
      </c>
      <c r="K209" s="248" t="b">
        <f>G209=VLOOKUP(B209,'PO TOTALS'!$B$5:$I$257,4,FALSE)</f>
        <v>1</v>
      </c>
      <c r="L209" s="211">
        <v>179233</v>
      </c>
      <c r="M209" s="212">
        <f t="shared" si="10"/>
        <v>0</v>
      </c>
      <c r="N209" s="204"/>
      <c r="O209" s="207"/>
      <c r="P209" s="213" t="str">
        <f t="shared" si="11"/>
        <v>PO Date &lt; 07/01</v>
      </c>
      <c r="U209" s="182">
        <v>464346</v>
      </c>
      <c r="V209" s="182" t="s">
        <v>17</v>
      </c>
      <c r="W209" s="182" t="s">
        <v>135</v>
      </c>
      <c r="X209" s="182">
        <v>25243</v>
      </c>
      <c r="Y209" s="182" t="s">
        <v>236</v>
      </c>
      <c r="Z209" s="149">
        <v>245853</v>
      </c>
      <c r="AA209" s="149">
        <v>245853</v>
      </c>
    </row>
    <row r="210" spans="1:27" x14ac:dyDescent="0.3">
      <c r="B210" s="300">
        <v>461989</v>
      </c>
      <c r="C210" s="205" t="s">
        <v>17</v>
      </c>
      <c r="D210" s="205" t="s">
        <v>146</v>
      </c>
      <c r="E210" s="206">
        <v>25101</v>
      </c>
      <c r="F210" s="207" t="s">
        <v>351</v>
      </c>
      <c r="G210" s="208">
        <v>45069</v>
      </c>
      <c r="H210" s="209">
        <v>239954</v>
      </c>
      <c r="I210" s="210"/>
      <c r="J210" s="247">
        <f t="shared" si="9"/>
        <v>239954</v>
      </c>
      <c r="K210" s="248" t="b">
        <f>G210=VLOOKUP(B210,'PO TOTALS'!$B$5:$I$257,4,FALSE)</f>
        <v>1</v>
      </c>
      <c r="L210" s="211">
        <v>239954</v>
      </c>
      <c r="M210" s="212">
        <f t="shared" si="10"/>
        <v>0</v>
      </c>
      <c r="N210" s="204"/>
      <c r="O210" s="207"/>
      <c r="P210" s="213" t="str">
        <f t="shared" si="11"/>
        <v>PO Date &lt; 07/01</v>
      </c>
      <c r="U210" s="182">
        <v>464347</v>
      </c>
      <c r="V210" s="182" t="s">
        <v>17</v>
      </c>
      <c r="W210" s="182" t="s">
        <v>137</v>
      </c>
      <c r="X210" s="182">
        <v>25243</v>
      </c>
      <c r="Y210" s="182" t="s">
        <v>236</v>
      </c>
      <c r="Z210" s="149">
        <v>114471</v>
      </c>
      <c r="AA210" s="149">
        <v>114471</v>
      </c>
    </row>
    <row r="211" spans="1:27" x14ac:dyDescent="0.3">
      <c r="B211" s="300">
        <v>461939</v>
      </c>
      <c r="C211" s="205" t="s">
        <v>17</v>
      </c>
      <c r="D211" s="205" t="s">
        <v>141</v>
      </c>
      <c r="E211" s="206">
        <v>22630</v>
      </c>
      <c r="F211" s="207" t="s">
        <v>51</v>
      </c>
      <c r="G211" s="208">
        <v>45058</v>
      </c>
      <c r="H211" s="209">
        <v>16552</v>
      </c>
      <c r="I211" s="210"/>
      <c r="J211" s="247">
        <f t="shared" si="9"/>
        <v>16552</v>
      </c>
      <c r="K211" s="248" t="b">
        <f>G211=VLOOKUP(B211,'PO TOTALS'!$B$5:$I$257,4,FALSE)</f>
        <v>1</v>
      </c>
      <c r="L211" s="211">
        <v>16552</v>
      </c>
      <c r="M211" s="212">
        <f t="shared" si="10"/>
        <v>0</v>
      </c>
      <c r="N211" s="204"/>
      <c r="O211" s="207"/>
      <c r="P211" s="213" t="str">
        <f t="shared" si="11"/>
        <v>PO Date &lt; 07/01</v>
      </c>
      <c r="U211" s="182">
        <v>464423</v>
      </c>
      <c r="V211" s="182" t="s">
        <v>17</v>
      </c>
      <c r="W211" s="182" t="s">
        <v>1529</v>
      </c>
      <c r="X211" s="182">
        <v>25243</v>
      </c>
      <c r="Y211" s="182" t="s">
        <v>236</v>
      </c>
      <c r="Z211" s="149">
        <v>88800</v>
      </c>
      <c r="AA211" s="149">
        <v>88800</v>
      </c>
    </row>
    <row r="212" spans="1:27" x14ac:dyDescent="0.3">
      <c r="B212" s="300">
        <v>461941</v>
      </c>
      <c r="C212" s="205" t="s">
        <v>17</v>
      </c>
      <c r="D212" s="205" t="s">
        <v>179</v>
      </c>
      <c r="E212" s="206">
        <v>25031</v>
      </c>
      <c r="F212" s="207" t="s">
        <v>223</v>
      </c>
      <c r="G212" s="208">
        <v>45058</v>
      </c>
      <c r="H212" s="209">
        <v>41940</v>
      </c>
      <c r="I212" s="210"/>
      <c r="J212" s="247">
        <f t="shared" si="9"/>
        <v>41940</v>
      </c>
      <c r="K212" s="248" t="b">
        <f>G212=VLOOKUP(B212,'PO TOTALS'!$B$5:$I$257,4,FALSE)</f>
        <v>1</v>
      </c>
      <c r="L212" s="211">
        <v>41940</v>
      </c>
      <c r="M212" s="212">
        <f t="shared" si="10"/>
        <v>0</v>
      </c>
      <c r="N212" s="204"/>
      <c r="O212" s="207"/>
      <c r="P212" s="213" t="str">
        <f t="shared" si="11"/>
        <v>PO Date &lt; 07/01</v>
      </c>
      <c r="U212" s="182">
        <v>464438</v>
      </c>
      <c r="V212" s="182" t="s">
        <v>17</v>
      </c>
      <c r="W212" s="182" t="s">
        <v>142</v>
      </c>
      <c r="X212" s="182">
        <v>27060</v>
      </c>
      <c r="Y212" s="182" t="s">
        <v>1548</v>
      </c>
      <c r="Z212" s="149">
        <v>850.3</v>
      </c>
      <c r="AA212" s="149">
        <v>850.3</v>
      </c>
    </row>
    <row r="213" spans="1:27" x14ac:dyDescent="0.3">
      <c r="B213" s="300">
        <v>461798</v>
      </c>
      <c r="C213" s="205" t="s">
        <v>17</v>
      </c>
      <c r="D213" s="205" t="s">
        <v>181</v>
      </c>
      <c r="E213" s="206">
        <v>10320</v>
      </c>
      <c r="F213" s="207" t="s">
        <v>47</v>
      </c>
      <c r="G213" s="208">
        <v>45022</v>
      </c>
      <c r="H213" s="209">
        <v>228695</v>
      </c>
      <c r="I213" s="210"/>
      <c r="J213" s="247">
        <f t="shared" si="9"/>
        <v>228695</v>
      </c>
      <c r="K213" s="248" t="b">
        <f>G213=VLOOKUP(B213,'PO TOTALS'!$B$5:$I$257,4,FALSE)</f>
        <v>1</v>
      </c>
      <c r="L213" s="211">
        <v>228695</v>
      </c>
      <c r="M213" s="212">
        <f t="shared" si="10"/>
        <v>0</v>
      </c>
      <c r="N213" s="204"/>
      <c r="O213" s="207"/>
      <c r="P213" s="213" t="str">
        <f t="shared" si="11"/>
        <v>PO Date &lt; 07/01</v>
      </c>
      <c r="U213" s="182">
        <v>464456</v>
      </c>
      <c r="V213" s="182" t="s">
        <v>17</v>
      </c>
      <c r="W213" s="182" t="s">
        <v>222</v>
      </c>
      <c r="X213" s="182">
        <v>24769</v>
      </c>
      <c r="Y213" s="182" t="s">
        <v>1518</v>
      </c>
      <c r="Z213" s="149">
        <v>20544</v>
      </c>
      <c r="AA213" s="149">
        <v>20544</v>
      </c>
    </row>
    <row r="214" spans="1:27" x14ac:dyDescent="0.3">
      <c r="B214" s="300">
        <v>461780</v>
      </c>
      <c r="C214" s="205" t="s">
        <v>17</v>
      </c>
      <c r="D214" s="205" t="s">
        <v>114</v>
      </c>
      <c r="E214" s="206">
        <v>10215</v>
      </c>
      <c r="F214" s="207" t="s">
        <v>33</v>
      </c>
      <c r="G214" s="208">
        <v>45021</v>
      </c>
      <c r="H214" s="209">
        <v>153719.57999999999</v>
      </c>
      <c r="I214" s="210"/>
      <c r="J214" s="247">
        <f t="shared" si="9"/>
        <v>153719.57999999999</v>
      </c>
      <c r="K214" s="248" t="b">
        <f>G214=VLOOKUP(B214,'PO TOTALS'!$B$5:$I$257,4,FALSE)</f>
        <v>1</v>
      </c>
      <c r="L214" s="211">
        <v>153719.57999999999</v>
      </c>
      <c r="M214" s="212">
        <f t="shared" si="10"/>
        <v>0</v>
      </c>
      <c r="N214" s="204"/>
      <c r="O214" s="207"/>
      <c r="P214" s="213" t="str">
        <f t="shared" si="11"/>
        <v>PO Date &lt; 07/01</v>
      </c>
      <c r="U214" s="182">
        <v>464459</v>
      </c>
      <c r="V214" s="182" t="s">
        <v>17</v>
      </c>
      <c r="W214" s="182" t="s">
        <v>153</v>
      </c>
      <c r="X214" s="182">
        <v>10208</v>
      </c>
      <c r="Y214" s="182" t="s">
        <v>30</v>
      </c>
      <c r="Z214" s="149">
        <v>152196</v>
      </c>
      <c r="AA214" s="149">
        <v>152196</v>
      </c>
    </row>
    <row r="215" spans="1:27" x14ac:dyDescent="0.3">
      <c r="B215" s="300">
        <v>461763</v>
      </c>
      <c r="C215" s="205" t="s">
        <v>17</v>
      </c>
      <c r="D215" s="205" t="s">
        <v>181</v>
      </c>
      <c r="E215" s="206">
        <v>16643</v>
      </c>
      <c r="F215" s="207" t="s">
        <v>48</v>
      </c>
      <c r="G215" s="208">
        <v>45016</v>
      </c>
      <c r="H215" s="209">
        <v>1170820.7</v>
      </c>
      <c r="I215" s="210"/>
      <c r="J215" s="247">
        <f t="shared" si="9"/>
        <v>1170820.7</v>
      </c>
      <c r="K215" s="248" t="b">
        <f>G215=VLOOKUP(B215,'PO TOTALS'!$B$5:$I$257,4,FALSE)</f>
        <v>1</v>
      </c>
      <c r="L215" s="211">
        <v>1170820.7</v>
      </c>
      <c r="M215" s="212">
        <f t="shared" si="10"/>
        <v>0</v>
      </c>
      <c r="N215" s="204"/>
      <c r="O215" s="207"/>
      <c r="P215" s="213" t="str">
        <f t="shared" si="11"/>
        <v>PO Date &lt; 07/01</v>
      </c>
      <c r="U215" s="182">
        <v>464478</v>
      </c>
      <c r="V215" s="182" t="s">
        <v>17</v>
      </c>
      <c r="W215" s="182" t="s">
        <v>142</v>
      </c>
      <c r="X215" s="182">
        <v>25011</v>
      </c>
      <c r="Y215" s="182" t="s">
        <v>239</v>
      </c>
      <c r="Z215" s="149">
        <v>99000</v>
      </c>
      <c r="AA215" s="149">
        <v>99000</v>
      </c>
    </row>
    <row r="216" spans="1:27" x14ac:dyDescent="0.3">
      <c r="B216" s="300">
        <v>461717</v>
      </c>
      <c r="C216" s="205" t="s">
        <v>17</v>
      </c>
      <c r="D216" s="205" t="s">
        <v>181</v>
      </c>
      <c r="E216" s="206">
        <v>24769</v>
      </c>
      <c r="F216" s="207" t="s">
        <v>1518</v>
      </c>
      <c r="G216" s="208">
        <v>45007</v>
      </c>
      <c r="H216" s="209">
        <v>192395.42</v>
      </c>
      <c r="I216" s="210"/>
      <c r="J216" s="247">
        <f t="shared" si="9"/>
        <v>192395.42</v>
      </c>
      <c r="K216" s="248" t="b">
        <f>G216=VLOOKUP(B216,'PO TOTALS'!$B$5:$I$257,4,FALSE)</f>
        <v>1</v>
      </c>
      <c r="L216" s="211">
        <v>192395.42</v>
      </c>
      <c r="M216" s="212">
        <f t="shared" si="10"/>
        <v>0</v>
      </c>
      <c r="N216" s="204"/>
      <c r="O216" s="207"/>
      <c r="P216" s="213" t="str">
        <f t="shared" si="11"/>
        <v>PO Date &lt; 07/01</v>
      </c>
      <c r="U216" s="182">
        <v>464485</v>
      </c>
      <c r="V216" s="182" t="s">
        <v>17</v>
      </c>
      <c r="W216" s="182" t="s">
        <v>128</v>
      </c>
      <c r="X216" s="182">
        <v>24769</v>
      </c>
      <c r="Y216" s="182" t="s">
        <v>1518</v>
      </c>
      <c r="Z216" s="149">
        <v>20887</v>
      </c>
      <c r="AA216" s="149">
        <v>20887</v>
      </c>
    </row>
    <row r="217" spans="1:27" x14ac:dyDescent="0.3">
      <c r="B217" s="300">
        <v>461704</v>
      </c>
      <c r="C217" s="205" t="s">
        <v>17</v>
      </c>
      <c r="D217" s="205" t="s">
        <v>181</v>
      </c>
      <c r="E217" s="206">
        <v>16603</v>
      </c>
      <c r="F217" s="207" t="s">
        <v>97</v>
      </c>
      <c r="G217" s="208">
        <v>45005</v>
      </c>
      <c r="H217" s="209">
        <v>43602194.350000001</v>
      </c>
      <c r="I217" s="210"/>
      <c r="J217" s="247">
        <f t="shared" si="9"/>
        <v>43602194.350000001</v>
      </c>
      <c r="K217" s="248" t="b">
        <f>G217=VLOOKUP(B217,'PO TOTALS'!$B$5:$I$257,4,FALSE)</f>
        <v>1</v>
      </c>
      <c r="L217" s="211">
        <v>43602194.350000001</v>
      </c>
      <c r="M217" s="212">
        <f t="shared" si="10"/>
        <v>0</v>
      </c>
      <c r="N217" s="204"/>
      <c r="O217" s="207"/>
      <c r="P217" s="213" t="str">
        <f t="shared" si="11"/>
        <v>PO Date &lt; 07/01</v>
      </c>
      <c r="U217" s="182">
        <v>464486</v>
      </c>
      <c r="V217" s="182" t="s">
        <v>17</v>
      </c>
      <c r="W217" s="182" t="s">
        <v>259</v>
      </c>
      <c r="X217" s="182">
        <v>24769</v>
      </c>
      <c r="Y217" s="182" t="s">
        <v>1518</v>
      </c>
      <c r="Z217" s="149">
        <v>21382</v>
      </c>
      <c r="AA217" s="149">
        <v>21382</v>
      </c>
    </row>
    <row r="218" spans="1:27" x14ac:dyDescent="0.3">
      <c r="A218" s="130"/>
      <c r="B218" s="300">
        <v>461652</v>
      </c>
      <c r="C218" s="205" t="s">
        <v>17</v>
      </c>
      <c r="D218" s="205" t="s">
        <v>124</v>
      </c>
      <c r="E218" s="206">
        <v>16779</v>
      </c>
      <c r="F218" s="207" t="s">
        <v>91</v>
      </c>
      <c r="G218" s="208">
        <v>44998</v>
      </c>
      <c r="H218" s="209">
        <v>30060</v>
      </c>
      <c r="I218" s="210"/>
      <c r="J218" s="247">
        <f t="shared" si="9"/>
        <v>30060</v>
      </c>
      <c r="K218" s="248" t="b">
        <f>G218=VLOOKUP(B218,'PO TOTALS'!$B$5:$I$257,4,FALSE)</f>
        <v>1</v>
      </c>
      <c r="L218" s="211">
        <v>30060</v>
      </c>
      <c r="M218" s="212">
        <f t="shared" si="10"/>
        <v>0</v>
      </c>
      <c r="N218" s="204"/>
      <c r="O218" s="207"/>
      <c r="P218" s="213" t="str">
        <f t="shared" si="11"/>
        <v>PO Date &lt; 07/01</v>
      </c>
      <c r="U218" s="182">
        <v>464488</v>
      </c>
      <c r="V218" s="182" t="s">
        <v>17</v>
      </c>
      <c r="W218" s="182" t="s">
        <v>164</v>
      </c>
      <c r="X218" s="182">
        <v>24692</v>
      </c>
      <c r="Y218" s="182" t="s">
        <v>119</v>
      </c>
      <c r="Z218" s="149">
        <v>224283.77</v>
      </c>
      <c r="AA218" s="149">
        <v>224283.77</v>
      </c>
    </row>
    <row r="219" spans="1:27" x14ac:dyDescent="0.3">
      <c r="A219" s="130"/>
      <c r="B219" s="300">
        <v>461653</v>
      </c>
      <c r="C219" s="205" t="s">
        <v>17</v>
      </c>
      <c r="D219" s="205" t="s">
        <v>126</v>
      </c>
      <c r="E219" s="206">
        <v>16779</v>
      </c>
      <c r="F219" s="207" t="s">
        <v>91</v>
      </c>
      <c r="G219" s="208">
        <v>44998</v>
      </c>
      <c r="H219" s="209">
        <v>24901</v>
      </c>
      <c r="I219" s="210"/>
      <c r="J219" s="247">
        <f t="shared" si="9"/>
        <v>24901</v>
      </c>
      <c r="K219" s="248" t="b">
        <f>G219=VLOOKUP(B219,'PO TOTALS'!$B$5:$I$257,4,FALSE)</f>
        <v>1</v>
      </c>
      <c r="L219" s="211">
        <v>24901</v>
      </c>
      <c r="M219" s="212">
        <f t="shared" si="10"/>
        <v>0</v>
      </c>
      <c r="N219" s="204"/>
      <c r="O219" s="207"/>
      <c r="P219" s="213" t="str">
        <f t="shared" si="11"/>
        <v>PO Date &lt; 07/01</v>
      </c>
      <c r="U219" s="182">
        <v>464489</v>
      </c>
      <c r="V219" s="182" t="s">
        <v>17</v>
      </c>
      <c r="W219" s="182" t="s">
        <v>144</v>
      </c>
      <c r="X219" s="182">
        <v>22510</v>
      </c>
      <c r="Y219" s="182" t="s">
        <v>102</v>
      </c>
      <c r="Z219" s="149">
        <v>6989.49</v>
      </c>
      <c r="AA219" s="149">
        <v>6989.49</v>
      </c>
    </row>
    <row r="220" spans="1:27" x14ac:dyDescent="0.3">
      <c r="A220" s="130"/>
      <c r="B220" s="300">
        <v>461654</v>
      </c>
      <c r="C220" s="205" t="s">
        <v>17</v>
      </c>
      <c r="D220" s="205" t="s">
        <v>128</v>
      </c>
      <c r="E220" s="206">
        <v>16779</v>
      </c>
      <c r="F220" s="207" t="s">
        <v>91</v>
      </c>
      <c r="G220" s="208">
        <v>44998</v>
      </c>
      <c r="H220" s="209">
        <v>37447</v>
      </c>
      <c r="I220" s="210"/>
      <c r="J220" s="247">
        <f t="shared" si="9"/>
        <v>37447</v>
      </c>
      <c r="K220" s="248" t="b">
        <f>G220=VLOOKUP(B220,'PO TOTALS'!$B$5:$I$257,4,FALSE)</f>
        <v>1</v>
      </c>
      <c r="L220" s="211">
        <v>37447</v>
      </c>
      <c r="M220" s="212">
        <f t="shared" si="10"/>
        <v>0</v>
      </c>
      <c r="N220" s="204"/>
      <c r="O220" s="207"/>
      <c r="P220" s="213" t="str">
        <f t="shared" si="11"/>
        <v>PO Date &lt; 07/01</v>
      </c>
      <c r="U220" s="182">
        <v>464503</v>
      </c>
      <c r="V220" s="182" t="s">
        <v>17</v>
      </c>
      <c r="W220" s="182" t="s">
        <v>164</v>
      </c>
      <c r="X220" s="182">
        <v>10320</v>
      </c>
      <c r="Y220" s="182" t="s">
        <v>47</v>
      </c>
      <c r="Z220" s="149">
        <v>2295</v>
      </c>
      <c r="AA220" s="149">
        <v>2295</v>
      </c>
    </row>
    <row r="221" spans="1:27" x14ac:dyDescent="0.3">
      <c r="A221" s="130"/>
      <c r="B221" s="300">
        <v>461655</v>
      </c>
      <c r="C221" s="205" t="s">
        <v>17</v>
      </c>
      <c r="D221" s="205" t="s">
        <v>130</v>
      </c>
      <c r="E221" s="206">
        <v>16779</v>
      </c>
      <c r="F221" s="207" t="s">
        <v>91</v>
      </c>
      <c r="G221" s="208">
        <v>44998</v>
      </c>
      <c r="H221" s="209">
        <v>33595</v>
      </c>
      <c r="I221" s="210"/>
      <c r="J221" s="247">
        <f t="shared" si="9"/>
        <v>33595</v>
      </c>
      <c r="K221" s="248" t="b">
        <f>G221=VLOOKUP(B221,'PO TOTALS'!$B$5:$I$257,4,FALSE)</f>
        <v>1</v>
      </c>
      <c r="L221" s="211">
        <v>33595</v>
      </c>
      <c r="M221" s="212">
        <f t="shared" si="10"/>
        <v>0</v>
      </c>
      <c r="N221" s="204"/>
      <c r="O221" s="207"/>
      <c r="P221" s="213" t="str">
        <f t="shared" si="11"/>
        <v>PO Date &lt; 07/01</v>
      </c>
      <c r="U221" s="182">
        <v>464523</v>
      </c>
      <c r="V221" s="182" t="s">
        <v>17</v>
      </c>
      <c r="W221" s="182" t="s">
        <v>132</v>
      </c>
      <c r="X221" s="182">
        <v>10280</v>
      </c>
      <c r="Y221" s="182" t="s">
        <v>89</v>
      </c>
      <c r="Z221" s="149">
        <v>12350</v>
      </c>
      <c r="AA221" s="149">
        <v>12350</v>
      </c>
    </row>
    <row r="222" spans="1:27" x14ac:dyDescent="0.3">
      <c r="A222" s="130"/>
      <c r="B222" s="300">
        <v>461656</v>
      </c>
      <c r="C222" s="205" t="s">
        <v>17</v>
      </c>
      <c r="D222" s="205" t="s">
        <v>132</v>
      </c>
      <c r="E222" s="206">
        <v>16779</v>
      </c>
      <c r="F222" s="207" t="s">
        <v>91</v>
      </c>
      <c r="G222" s="208">
        <v>44998</v>
      </c>
      <c r="H222" s="209">
        <v>37465</v>
      </c>
      <c r="I222" s="210"/>
      <c r="J222" s="247">
        <f t="shared" si="9"/>
        <v>37465</v>
      </c>
      <c r="K222" s="248" t="b">
        <f>G222=VLOOKUP(B222,'PO TOTALS'!$B$5:$I$257,4,FALSE)</f>
        <v>1</v>
      </c>
      <c r="L222" s="211">
        <v>37465</v>
      </c>
      <c r="M222" s="212">
        <f t="shared" si="10"/>
        <v>0</v>
      </c>
      <c r="N222" s="204"/>
      <c r="O222" s="207"/>
      <c r="P222" s="213" t="str">
        <f t="shared" si="11"/>
        <v>PO Date &lt; 07/01</v>
      </c>
      <c r="U222" s="182">
        <v>464524</v>
      </c>
      <c r="V222" s="182" t="s">
        <v>17</v>
      </c>
      <c r="W222" s="182" t="s">
        <v>122</v>
      </c>
      <c r="X222" s="182">
        <v>10438</v>
      </c>
      <c r="Y222" s="182" t="s">
        <v>103</v>
      </c>
      <c r="Z222" s="149">
        <v>439724.38</v>
      </c>
      <c r="AA222" s="149">
        <v>439724.38</v>
      </c>
    </row>
    <row r="223" spans="1:27" x14ac:dyDescent="0.3">
      <c r="A223" s="130"/>
      <c r="B223" s="300">
        <v>461657</v>
      </c>
      <c r="C223" s="205" t="s">
        <v>17</v>
      </c>
      <c r="D223" s="205" t="s">
        <v>133</v>
      </c>
      <c r="E223" s="206">
        <v>16779</v>
      </c>
      <c r="F223" s="207" t="s">
        <v>91</v>
      </c>
      <c r="G223" s="208">
        <v>44998</v>
      </c>
      <c r="H223" s="209">
        <v>6546</v>
      </c>
      <c r="I223" s="210"/>
      <c r="J223" s="247">
        <f t="shared" si="9"/>
        <v>6546</v>
      </c>
      <c r="K223" s="248" t="b">
        <f>G223=VLOOKUP(B223,'PO TOTALS'!$B$5:$I$257,4,FALSE)</f>
        <v>1</v>
      </c>
      <c r="L223" s="211">
        <v>6546</v>
      </c>
      <c r="M223" s="212">
        <f t="shared" si="10"/>
        <v>0</v>
      </c>
      <c r="N223" s="204"/>
      <c r="O223" s="207"/>
      <c r="P223" s="213" t="str">
        <f t="shared" si="11"/>
        <v>PO Date &lt; 07/01</v>
      </c>
      <c r="U223" s="182">
        <v>464529</v>
      </c>
      <c r="V223" s="182" t="s">
        <v>17</v>
      </c>
      <c r="W223" s="182" t="s">
        <v>144</v>
      </c>
      <c r="X223" s="182">
        <v>10247</v>
      </c>
      <c r="Y223" s="182" t="s">
        <v>32</v>
      </c>
      <c r="Z223" s="149">
        <v>17970.25</v>
      </c>
      <c r="AA223" s="149">
        <v>17970.25</v>
      </c>
    </row>
    <row r="224" spans="1:27" x14ac:dyDescent="0.3">
      <c r="A224" s="130"/>
      <c r="B224" s="300">
        <v>461658</v>
      </c>
      <c r="C224" s="205" t="s">
        <v>17</v>
      </c>
      <c r="D224" s="205" t="s">
        <v>122</v>
      </c>
      <c r="E224" s="206">
        <v>16779</v>
      </c>
      <c r="F224" s="207" t="s">
        <v>91</v>
      </c>
      <c r="G224" s="208">
        <v>44998</v>
      </c>
      <c r="H224" s="209">
        <v>6572</v>
      </c>
      <c r="I224" s="210"/>
      <c r="J224" s="247">
        <f t="shared" si="9"/>
        <v>6572</v>
      </c>
      <c r="K224" s="248" t="b">
        <f>G224=VLOOKUP(B224,'PO TOTALS'!$B$5:$I$257,4,FALSE)</f>
        <v>1</v>
      </c>
      <c r="L224" s="211">
        <v>6572</v>
      </c>
      <c r="M224" s="212">
        <f t="shared" si="10"/>
        <v>0</v>
      </c>
      <c r="N224" s="204"/>
      <c r="O224" s="207"/>
      <c r="P224" s="213" t="str">
        <f t="shared" si="11"/>
        <v>PO Date &lt; 07/01</v>
      </c>
      <c r="U224" s="182">
        <v>464536</v>
      </c>
      <c r="V224" s="182" t="s">
        <v>17</v>
      </c>
      <c r="W224" s="182" t="s">
        <v>261</v>
      </c>
      <c r="X224" s="182">
        <v>24769</v>
      </c>
      <c r="Y224" s="182" t="s">
        <v>1518</v>
      </c>
      <c r="Z224" s="149">
        <v>20691</v>
      </c>
      <c r="AA224" s="149">
        <v>20691</v>
      </c>
    </row>
    <row r="225" spans="1:27" x14ac:dyDescent="0.3">
      <c r="A225" s="130"/>
      <c r="B225" s="300">
        <v>461659</v>
      </c>
      <c r="C225" s="205" t="s">
        <v>17</v>
      </c>
      <c r="D225" s="205" t="s">
        <v>135</v>
      </c>
      <c r="E225" s="206">
        <v>16779</v>
      </c>
      <c r="F225" s="207" t="s">
        <v>91</v>
      </c>
      <c r="G225" s="208">
        <v>44998</v>
      </c>
      <c r="H225" s="209">
        <v>47144</v>
      </c>
      <c r="I225" s="210"/>
      <c r="J225" s="247">
        <f t="shared" si="9"/>
        <v>47144</v>
      </c>
      <c r="K225" s="248" t="b">
        <f>G225=VLOOKUP(B225,'PO TOTALS'!$B$5:$I$257,4,FALSE)</f>
        <v>1</v>
      </c>
      <c r="L225" s="211">
        <v>47144</v>
      </c>
      <c r="M225" s="212">
        <f t="shared" si="10"/>
        <v>0</v>
      </c>
      <c r="N225" s="204"/>
      <c r="O225" s="207"/>
      <c r="P225" s="213" t="str">
        <f t="shared" si="11"/>
        <v>PO Date &lt; 07/01</v>
      </c>
      <c r="U225" s="182">
        <v>464537</v>
      </c>
      <c r="V225" s="182" t="s">
        <v>17</v>
      </c>
      <c r="W225" s="182" t="s">
        <v>137</v>
      </c>
      <c r="X225" s="182">
        <v>24769</v>
      </c>
      <c r="Y225" s="182" t="s">
        <v>1518</v>
      </c>
      <c r="Z225" s="149">
        <v>12463</v>
      </c>
      <c r="AA225" s="149">
        <v>12463</v>
      </c>
    </row>
    <row r="226" spans="1:27" x14ac:dyDescent="0.3">
      <c r="A226" s="130"/>
      <c r="B226" s="300">
        <v>461660</v>
      </c>
      <c r="C226" s="205" t="s">
        <v>17</v>
      </c>
      <c r="D226" s="205" t="s">
        <v>137</v>
      </c>
      <c r="E226" s="206">
        <v>16779</v>
      </c>
      <c r="F226" s="207" t="s">
        <v>91</v>
      </c>
      <c r="G226" s="208">
        <v>44998</v>
      </c>
      <c r="H226" s="209">
        <v>32623</v>
      </c>
      <c r="I226" s="210"/>
      <c r="J226" s="247">
        <f t="shared" si="9"/>
        <v>32623</v>
      </c>
      <c r="K226" s="248" t="b">
        <f>G226=VLOOKUP(B226,'PO TOTALS'!$B$5:$I$257,4,FALSE)</f>
        <v>1</v>
      </c>
      <c r="L226" s="211">
        <v>32623</v>
      </c>
      <c r="M226" s="212">
        <f t="shared" si="10"/>
        <v>0</v>
      </c>
      <c r="N226" s="204"/>
      <c r="O226" s="207"/>
      <c r="P226" s="213" t="str">
        <f t="shared" si="11"/>
        <v>PO Date &lt; 07/01</v>
      </c>
      <c r="U226" s="182">
        <v>464538</v>
      </c>
      <c r="V226" s="182" t="s">
        <v>17</v>
      </c>
      <c r="W226" s="182" t="s">
        <v>258</v>
      </c>
      <c r="X226" s="182">
        <v>10274</v>
      </c>
      <c r="Y226" s="182" t="s">
        <v>116</v>
      </c>
      <c r="Z226" s="149">
        <v>24657</v>
      </c>
      <c r="AA226" s="149">
        <v>24657</v>
      </c>
    </row>
    <row r="227" spans="1:27" x14ac:dyDescent="0.3">
      <c r="A227" s="130"/>
      <c r="B227" s="300">
        <v>461661</v>
      </c>
      <c r="C227" s="205" t="s">
        <v>17</v>
      </c>
      <c r="D227" s="205" t="s">
        <v>139</v>
      </c>
      <c r="E227" s="206">
        <v>16779</v>
      </c>
      <c r="F227" s="207" t="s">
        <v>91</v>
      </c>
      <c r="G227" s="208">
        <v>44998</v>
      </c>
      <c r="H227" s="209">
        <v>54801</v>
      </c>
      <c r="I227" s="210"/>
      <c r="J227" s="247">
        <f t="shared" si="9"/>
        <v>54801</v>
      </c>
      <c r="K227" s="248" t="b">
        <f>G227=VLOOKUP(B227,'PO TOTALS'!$B$5:$I$257,4,FALSE)</f>
        <v>1</v>
      </c>
      <c r="L227" s="211">
        <v>54801</v>
      </c>
      <c r="M227" s="212">
        <f t="shared" si="10"/>
        <v>0</v>
      </c>
      <c r="N227" s="204"/>
      <c r="O227" s="207"/>
      <c r="P227" s="213" t="str">
        <f t="shared" si="11"/>
        <v>PO Date &lt; 07/01</v>
      </c>
      <c r="U227" s="182">
        <v>464542</v>
      </c>
      <c r="V227" s="182" t="s">
        <v>17</v>
      </c>
      <c r="W227" s="182" t="s">
        <v>170</v>
      </c>
      <c r="X227" s="182">
        <v>23665</v>
      </c>
      <c r="Y227" s="182" t="s">
        <v>1521</v>
      </c>
      <c r="Z227" s="149">
        <v>204938.16</v>
      </c>
      <c r="AA227" s="149">
        <v>204938.16</v>
      </c>
    </row>
    <row r="228" spans="1:27" x14ac:dyDescent="0.3">
      <c r="A228" s="130"/>
      <c r="B228" s="300">
        <v>461662</v>
      </c>
      <c r="C228" s="205" t="s">
        <v>17</v>
      </c>
      <c r="D228" s="205" t="s">
        <v>141</v>
      </c>
      <c r="E228" s="206">
        <v>16779</v>
      </c>
      <c r="F228" s="207" t="s">
        <v>91</v>
      </c>
      <c r="G228" s="208">
        <v>44998</v>
      </c>
      <c r="H228" s="209">
        <v>58975</v>
      </c>
      <c r="I228" s="210"/>
      <c r="J228" s="247">
        <f t="shared" si="9"/>
        <v>58975</v>
      </c>
      <c r="K228" s="248" t="b">
        <f>G228=VLOOKUP(B228,'PO TOTALS'!$B$5:$I$257,4,FALSE)</f>
        <v>1</v>
      </c>
      <c r="L228" s="211">
        <v>58975</v>
      </c>
      <c r="M228" s="212">
        <f t="shared" si="10"/>
        <v>0</v>
      </c>
      <c r="N228" s="204"/>
      <c r="O228" s="207"/>
      <c r="P228" s="213" t="str">
        <f t="shared" si="11"/>
        <v>PO Date &lt; 07/01</v>
      </c>
      <c r="U228" s="182">
        <v>464576</v>
      </c>
      <c r="V228" s="182" t="s">
        <v>17</v>
      </c>
      <c r="W228" s="182" t="s">
        <v>170</v>
      </c>
      <c r="X228" s="182">
        <v>10448</v>
      </c>
      <c r="Y228" s="182" t="s">
        <v>37</v>
      </c>
      <c r="Z228" s="149">
        <v>36547</v>
      </c>
      <c r="AA228" s="149">
        <v>36547</v>
      </c>
    </row>
    <row r="229" spans="1:27" x14ac:dyDescent="0.3">
      <c r="A229" s="130"/>
      <c r="B229" s="300">
        <v>461663</v>
      </c>
      <c r="C229" s="205" t="s">
        <v>17</v>
      </c>
      <c r="D229" s="205" t="s">
        <v>142</v>
      </c>
      <c r="E229" s="206">
        <v>16779</v>
      </c>
      <c r="F229" s="207" t="s">
        <v>91</v>
      </c>
      <c r="G229" s="208">
        <v>44998</v>
      </c>
      <c r="H229" s="209">
        <v>82754</v>
      </c>
      <c r="I229" s="210"/>
      <c r="J229" s="247">
        <f t="shared" si="9"/>
        <v>82754</v>
      </c>
      <c r="K229" s="248" t="b">
        <f>G229=VLOOKUP(B229,'PO TOTALS'!$B$5:$I$257,4,FALSE)</f>
        <v>1</v>
      </c>
      <c r="L229" s="211">
        <v>82754</v>
      </c>
      <c r="M229" s="212">
        <f t="shared" si="10"/>
        <v>0</v>
      </c>
      <c r="N229" s="204"/>
      <c r="O229" s="207"/>
      <c r="P229" s="213" t="str">
        <f t="shared" si="11"/>
        <v>PO Date &lt; 07/01</v>
      </c>
      <c r="U229" s="182">
        <v>464643</v>
      </c>
      <c r="V229" s="182" t="s">
        <v>17</v>
      </c>
      <c r="W229" s="182" t="s">
        <v>128</v>
      </c>
      <c r="X229" s="182">
        <v>27018</v>
      </c>
      <c r="Y229" s="182" t="s">
        <v>355</v>
      </c>
      <c r="Z229" s="149">
        <v>10300</v>
      </c>
      <c r="AA229" s="149">
        <v>10300</v>
      </c>
    </row>
    <row r="230" spans="1:27" x14ac:dyDescent="0.3">
      <c r="A230" s="130"/>
      <c r="B230" s="300">
        <v>461664</v>
      </c>
      <c r="C230" s="205" t="s">
        <v>17</v>
      </c>
      <c r="D230" s="205" t="s">
        <v>144</v>
      </c>
      <c r="E230" s="206">
        <v>16779</v>
      </c>
      <c r="F230" s="207" t="s">
        <v>91</v>
      </c>
      <c r="G230" s="208">
        <v>44998</v>
      </c>
      <c r="H230" s="209">
        <v>57319</v>
      </c>
      <c r="I230" s="210"/>
      <c r="J230" s="247">
        <f t="shared" si="9"/>
        <v>57319</v>
      </c>
      <c r="K230" s="248" t="b">
        <f>G230=VLOOKUP(B230,'PO TOTALS'!$B$5:$I$257,4,FALSE)</f>
        <v>1</v>
      </c>
      <c r="L230" s="211">
        <v>57319</v>
      </c>
      <c r="M230" s="212">
        <f t="shared" si="10"/>
        <v>0</v>
      </c>
      <c r="N230" s="204"/>
      <c r="O230" s="207"/>
      <c r="P230" s="213" t="str">
        <f t="shared" si="11"/>
        <v>PO Date &lt; 07/01</v>
      </c>
      <c r="U230" s="182">
        <v>464672</v>
      </c>
      <c r="V230" s="182" t="s">
        <v>17</v>
      </c>
      <c r="W230" s="182" t="s">
        <v>284</v>
      </c>
      <c r="X230" s="182">
        <v>10438</v>
      </c>
      <c r="Y230" s="182" t="s">
        <v>103</v>
      </c>
      <c r="Z230" s="149">
        <v>12206.44</v>
      </c>
      <c r="AA230" s="149">
        <v>12206.44</v>
      </c>
    </row>
    <row r="231" spans="1:27" x14ac:dyDescent="0.3">
      <c r="A231" s="130"/>
      <c r="B231" s="300">
        <v>461665</v>
      </c>
      <c r="C231" s="205" t="s">
        <v>17</v>
      </c>
      <c r="D231" s="205" t="s">
        <v>146</v>
      </c>
      <c r="E231" s="206">
        <v>16779</v>
      </c>
      <c r="F231" s="207" t="s">
        <v>91</v>
      </c>
      <c r="G231" s="208">
        <v>44998</v>
      </c>
      <c r="H231" s="209">
        <v>28752</v>
      </c>
      <c r="I231" s="210"/>
      <c r="J231" s="247">
        <f t="shared" si="9"/>
        <v>28752</v>
      </c>
      <c r="K231" s="248" t="b">
        <f>G231=VLOOKUP(B231,'PO TOTALS'!$B$5:$I$257,4,FALSE)</f>
        <v>1</v>
      </c>
      <c r="L231" s="211">
        <v>28752</v>
      </c>
      <c r="M231" s="212">
        <f t="shared" si="10"/>
        <v>0</v>
      </c>
      <c r="N231" s="204"/>
      <c r="O231" s="207"/>
      <c r="P231" s="213" t="str">
        <f t="shared" si="11"/>
        <v>PO Date &lt; 07/01</v>
      </c>
      <c r="U231" s="182">
        <v>464673</v>
      </c>
      <c r="V231" s="182" t="s">
        <v>17</v>
      </c>
      <c r="W231" s="182" t="s">
        <v>170</v>
      </c>
      <c r="X231" s="182">
        <v>10247</v>
      </c>
      <c r="Y231" s="182" t="s">
        <v>32</v>
      </c>
      <c r="Z231" s="149">
        <v>18565</v>
      </c>
      <c r="AA231" s="149">
        <v>18565</v>
      </c>
    </row>
    <row r="232" spans="1:27" x14ac:dyDescent="0.3">
      <c r="A232" s="130"/>
      <c r="B232" s="300">
        <v>461666</v>
      </c>
      <c r="C232" s="205" t="s">
        <v>17</v>
      </c>
      <c r="D232" s="205" t="s">
        <v>148</v>
      </c>
      <c r="E232" s="206">
        <v>16779</v>
      </c>
      <c r="F232" s="207" t="s">
        <v>91</v>
      </c>
      <c r="G232" s="208">
        <v>44998</v>
      </c>
      <c r="H232" s="209">
        <v>30338</v>
      </c>
      <c r="I232" s="210"/>
      <c r="J232" s="247">
        <f t="shared" si="9"/>
        <v>30338</v>
      </c>
      <c r="K232" s="248" t="b">
        <f>G232=VLOOKUP(B232,'PO TOTALS'!$B$5:$I$257,4,FALSE)</f>
        <v>1</v>
      </c>
      <c r="L232" s="211">
        <v>30338</v>
      </c>
      <c r="M232" s="212">
        <f t="shared" si="10"/>
        <v>0</v>
      </c>
      <c r="N232" s="204"/>
      <c r="O232" s="207"/>
      <c r="P232" s="213" t="str">
        <f t="shared" si="11"/>
        <v>PO Date &lt; 07/01</v>
      </c>
      <c r="U232" s="182">
        <v>464721</v>
      </c>
      <c r="V232" s="182" t="s">
        <v>17</v>
      </c>
      <c r="W232" s="182" t="s">
        <v>141</v>
      </c>
      <c r="X232" s="182">
        <v>10300</v>
      </c>
      <c r="Y232" s="182" t="s">
        <v>1558</v>
      </c>
      <c r="Z232" s="149">
        <v>0</v>
      </c>
      <c r="AA232" s="149">
        <v>2193.2399999999998</v>
      </c>
    </row>
    <row r="233" spans="1:27" x14ac:dyDescent="0.3">
      <c r="A233" s="130"/>
      <c r="B233" s="300">
        <v>461667</v>
      </c>
      <c r="C233" s="205" t="s">
        <v>17</v>
      </c>
      <c r="D233" s="205" t="s">
        <v>149</v>
      </c>
      <c r="E233" s="206">
        <v>16779</v>
      </c>
      <c r="F233" s="207" t="s">
        <v>91</v>
      </c>
      <c r="G233" s="208">
        <v>44998</v>
      </c>
      <c r="H233" s="209">
        <v>68077</v>
      </c>
      <c r="I233" s="210"/>
      <c r="J233" s="247">
        <f t="shared" si="9"/>
        <v>68077</v>
      </c>
      <c r="K233" s="248" t="b">
        <f>G233=VLOOKUP(B233,'PO TOTALS'!$B$5:$I$257,4,FALSE)</f>
        <v>1</v>
      </c>
      <c r="L233" s="211">
        <v>68077</v>
      </c>
      <c r="M233" s="212">
        <f t="shared" si="10"/>
        <v>0</v>
      </c>
      <c r="N233" s="204"/>
      <c r="O233" s="207"/>
      <c r="P233" s="213" t="str">
        <f t="shared" si="11"/>
        <v>PO Date &lt; 07/01</v>
      </c>
      <c r="U233" s="182">
        <v>464756</v>
      </c>
      <c r="V233" s="182" t="s">
        <v>17</v>
      </c>
      <c r="W233" s="182" t="s">
        <v>181</v>
      </c>
      <c r="X233" s="182">
        <v>10214</v>
      </c>
      <c r="Y233" s="182" t="s">
        <v>39</v>
      </c>
      <c r="Z233" s="149">
        <v>0</v>
      </c>
      <c r="AA233" s="149">
        <v>32584.799999999999</v>
      </c>
    </row>
    <row r="234" spans="1:27" x14ac:dyDescent="0.3">
      <c r="A234" s="130"/>
      <c r="B234" s="300">
        <v>461668</v>
      </c>
      <c r="C234" s="205" t="s">
        <v>17</v>
      </c>
      <c r="D234" s="205" t="s">
        <v>151</v>
      </c>
      <c r="E234" s="206">
        <v>16779</v>
      </c>
      <c r="F234" s="207" t="s">
        <v>91</v>
      </c>
      <c r="G234" s="208">
        <v>44998</v>
      </c>
      <c r="H234" s="209">
        <v>36465</v>
      </c>
      <c r="I234" s="210"/>
      <c r="J234" s="247">
        <f t="shared" si="9"/>
        <v>36465</v>
      </c>
      <c r="K234" s="248" t="b">
        <f>G234=VLOOKUP(B234,'PO TOTALS'!$B$5:$I$257,4,FALSE)</f>
        <v>1</v>
      </c>
      <c r="L234" s="211">
        <v>36465</v>
      </c>
      <c r="M234" s="212">
        <f t="shared" si="10"/>
        <v>0</v>
      </c>
      <c r="N234" s="204"/>
      <c r="O234" s="207"/>
      <c r="P234" s="213" t="str">
        <f t="shared" si="11"/>
        <v>PO Date &lt; 07/01</v>
      </c>
      <c r="U234" s="182">
        <v>464758</v>
      </c>
      <c r="V234" s="182" t="s">
        <v>17</v>
      </c>
      <c r="W234" s="182" t="s">
        <v>170</v>
      </c>
      <c r="X234" s="182">
        <v>23554</v>
      </c>
      <c r="Y234" s="182" t="s">
        <v>113</v>
      </c>
      <c r="Z234" s="149">
        <v>0</v>
      </c>
      <c r="AA234" s="149">
        <v>22233.759999999998</v>
      </c>
    </row>
    <row r="235" spans="1:27" x14ac:dyDescent="0.3">
      <c r="A235" s="130"/>
      <c r="B235" s="300">
        <v>461669</v>
      </c>
      <c r="C235" s="205" t="s">
        <v>17</v>
      </c>
      <c r="D235" s="205" t="s">
        <v>153</v>
      </c>
      <c r="E235" s="206">
        <v>16779</v>
      </c>
      <c r="F235" s="207" t="s">
        <v>91</v>
      </c>
      <c r="G235" s="208">
        <v>44998</v>
      </c>
      <c r="H235" s="209">
        <v>46064</v>
      </c>
      <c r="I235" s="210"/>
      <c r="J235" s="247">
        <f t="shared" si="9"/>
        <v>46064</v>
      </c>
      <c r="K235" s="248" t="b">
        <f>G235=VLOOKUP(B235,'PO TOTALS'!$B$5:$I$257,4,FALSE)</f>
        <v>1</v>
      </c>
      <c r="L235" s="211">
        <v>46064</v>
      </c>
      <c r="M235" s="212">
        <f t="shared" si="10"/>
        <v>0</v>
      </c>
      <c r="N235" s="204"/>
      <c r="O235" s="207"/>
      <c r="P235" s="213" t="str">
        <f t="shared" si="11"/>
        <v>PO Date &lt; 07/01</v>
      </c>
      <c r="U235" s="182">
        <v>464814</v>
      </c>
      <c r="V235" s="182" t="s">
        <v>17</v>
      </c>
      <c r="W235" s="182" t="s">
        <v>122</v>
      </c>
      <c r="X235" s="182">
        <v>24907</v>
      </c>
      <c r="Y235" s="182" t="s">
        <v>217</v>
      </c>
      <c r="Z235" s="149">
        <v>0</v>
      </c>
      <c r="AA235" s="149">
        <v>26719</v>
      </c>
    </row>
    <row r="236" spans="1:27" x14ac:dyDescent="0.3">
      <c r="A236" s="130"/>
      <c r="B236" s="300">
        <v>461670</v>
      </c>
      <c r="C236" s="205" t="s">
        <v>17</v>
      </c>
      <c r="D236" s="205" t="s">
        <v>154</v>
      </c>
      <c r="E236" s="206">
        <v>16779</v>
      </c>
      <c r="F236" s="207" t="s">
        <v>91</v>
      </c>
      <c r="G236" s="208">
        <v>44998</v>
      </c>
      <c r="H236" s="209">
        <v>36010</v>
      </c>
      <c r="I236" s="210"/>
      <c r="J236" s="247">
        <f t="shared" si="9"/>
        <v>36010</v>
      </c>
      <c r="K236" s="248" t="b">
        <f>G236=VLOOKUP(B236,'PO TOTALS'!$B$5:$I$257,4,FALSE)</f>
        <v>1</v>
      </c>
      <c r="L236" s="211">
        <v>36010</v>
      </c>
      <c r="M236" s="212">
        <f t="shared" si="10"/>
        <v>0</v>
      </c>
      <c r="N236" s="204"/>
      <c r="O236" s="207"/>
      <c r="P236" s="213" t="str">
        <f t="shared" si="11"/>
        <v>PO Date &lt; 07/01</v>
      </c>
      <c r="U236" s="182">
        <v>464815</v>
      </c>
      <c r="V236" s="182" t="s">
        <v>17</v>
      </c>
      <c r="W236" s="182" t="s">
        <v>141</v>
      </c>
      <c r="X236" s="182">
        <v>24907</v>
      </c>
      <c r="Y236" s="182" t="s">
        <v>217</v>
      </c>
      <c r="Z236" s="149">
        <v>0</v>
      </c>
      <c r="AA236" s="149">
        <v>6663</v>
      </c>
    </row>
    <row r="237" spans="1:27" x14ac:dyDescent="0.3">
      <c r="A237" s="130"/>
      <c r="B237" s="300">
        <v>461671</v>
      </c>
      <c r="C237" s="205" t="s">
        <v>17</v>
      </c>
      <c r="D237" s="205" t="s">
        <v>155</v>
      </c>
      <c r="E237" s="206">
        <v>16779</v>
      </c>
      <c r="F237" s="207" t="s">
        <v>91</v>
      </c>
      <c r="G237" s="208">
        <v>44998</v>
      </c>
      <c r="H237" s="209">
        <v>101790</v>
      </c>
      <c r="I237" s="210"/>
      <c r="J237" s="247">
        <f t="shared" si="9"/>
        <v>101790</v>
      </c>
      <c r="K237" s="248" t="b">
        <f>G237=VLOOKUP(B237,'PO TOTALS'!$B$5:$I$257,4,FALSE)</f>
        <v>1</v>
      </c>
      <c r="L237" s="211">
        <v>101790</v>
      </c>
      <c r="M237" s="212">
        <f t="shared" si="10"/>
        <v>0</v>
      </c>
      <c r="N237" s="204"/>
      <c r="O237" s="207"/>
      <c r="P237" s="213" t="str">
        <f t="shared" si="11"/>
        <v>PO Date &lt; 07/01</v>
      </c>
      <c r="U237" s="182">
        <v>464896</v>
      </c>
      <c r="V237" s="182" t="s">
        <v>17</v>
      </c>
      <c r="W237" s="182" t="s">
        <v>1527</v>
      </c>
      <c r="X237" s="182">
        <v>10220</v>
      </c>
      <c r="Y237" s="182" t="s">
        <v>41</v>
      </c>
      <c r="Z237" s="149">
        <v>0</v>
      </c>
      <c r="AA237" s="149">
        <v>7454.4</v>
      </c>
    </row>
    <row r="238" spans="1:27" x14ac:dyDescent="0.3">
      <c r="A238" s="130"/>
      <c r="B238" s="300">
        <v>461672</v>
      </c>
      <c r="C238" s="205" t="s">
        <v>17</v>
      </c>
      <c r="D238" s="205" t="s">
        <v>157</v>
      </c>
      <c r="E238" s="206">
        <v>16779</v>
      </c>
      <c r="F238" s="207" t="s">
        <v>91</v>
      </c>
      <c r="G238" s="208">
        <v>44998</v>
      </c>
      <c r="H238" s="209">
        <v>23367</v>
      </c>
      <c r="I238" s="210"/>
      <c r="J238" s="247">
        <f t="shared" si="9"/>
        <v>23367</v>
      </c>
      <c r="K238" s="248" t="b">
        <f>G238=VLOOKUP(B238,'PO TOTALS'!$B$5:$I$257,4,FALSE)</f>
        <v>1</v>
      </c>
      <c r="L238" s="211">
        <v>23367</v>
      </c>
      <c r="M238" s="212">
        <f t="shared" si="10"/>
        <v>0</v>
      </c>
      <c r="N238" s="204"/>
      <c r="O238" s="207"/>
      <c r="P238" s="213" t="str">
        <f t="shared" si="11"/>
        <v>PO Date &lt; 07/01</v>
      </c>
      <c r="U238" s="182">
        <v>464897</v>
      </c>
      <c r="V238" s="182" t="s">
        <v>17</v>
      </c>
      <c r="W238" s="182" t="s">
        <v>267</v>
      </c>
      <c r="X238" s="182">
        <v>25300</v>
      </c>
      <c r="Y238" s="182" t="s">
        <v>1557</v>
      </c>
      <c r="Z238" s="149">
        <v>0</v>
      </c>
      <c r="AA238" s="149">
        <v>300347.83</v>
      </c>
    </row>
    <row r="239" spans="1:27" x14ac:dyDescent="0.3">
      <c r="A239" s="130"/>
      <c r="B239" s="300">
        <v>461673</v>
      </c>
      <c r="C239" s="205" t="s">
        <v>17</v>
      </c>
      <c r="D239" s="205" t="s">
        <v>159</v>
      </c>
      <c r="E239" s="206">
        <v>16779</v>
      </c>
      <c r="F239" s="207" t="s">
        <v>91</v>
      </c>
      <c r="G239" s="208">
        <v>44998</v>
      </c>
      <c r="H239" s="209">
        <v>20830</v>
      </c>
      <c r="I239" s="210"/>
      <c r="J239" s="247">
        <f t="shared" si="9"/>
        <v>20830</v>
      </c>
      <c r="K239" s="248" t="b">
        <f>G239=VLOOKUP(B239,'PO TOTALS'!$B$5:$I$257,4,FALSE)</f>
        <v>1</v>
      </c>
      <c r="L239" s="211">
        <v>20830</v>
      </c>
      <c r="M239" s="212">
        <f t="shared" si="10"/>
        <v>0</v>
      </c>
      <c r="N239" s="204"/>
      <c r="O239" s="207"/>
      <c r="P239" s="213" t="str">
        <f t="shared" si="11"/>
        <v>PO Date &lt; 07/01</v>
      </c>
      <c r="U239" s="182">
        <v>464898</v>
      </c>
      <c r="V239" s="182" t="s">
        <v>17</v>
      </c>
      <c r="W239" s="182" t="s">
        <v>258</v>
      </c>
      <c r="X239" s="182">
        <v>26847</v>
      </c>
      <c r="Y239" s="182" t="s">
        <v>310</v>
      </c>
      <c r="Z239" s="149">
        <v>0</v>
      </c>
      <c r="AA239" s="149">
        <v>108019.04</v>
      </c>
    </row>
    <row r="240" spans="1:27" x14ac:dyDescent="0.3">
      <c r="A240" s="130"/>
      <c r="B240" s="300">
        <v>461674</v>
      </c>
      <c r="C240" s="205" t="s">
        <v>17</v>
      </c>
      <c r="D240" s="205" t="s">
        <v>160</v>
      </c>
      <c r="E240" s="206">
        <v>16779</v>
      </c>
      <c r="F240" s="207" t="s">
        <v>91</v>
      </c>
      <c r="G240" s="208">
        <v>44998</v>
      </c>
      <c r="H240" s="209">
        <v>21931</v>
      </c>
      <c r="I240" s="210"/>
      <c r="J240" s="247">
        <f t="shared" si="9"/>
        <v>21931</v>
      </c>
      <c r="K240" s="248" t="b">
        <f>G240=VLOOKUP(B240,'PO TOTALS'!$B$5:$I$257,4,FALSE)</f>
        <v>1</v>
      </c>
      <c r="L240" s="211">
        <v>21931</v>
      </c>
      <c r="M240" s="212">
        <f t="shared" si="10"/>
        <v>0</v>
      </c>
      <c r="N240" s="204"/>
      <c r="O240" s="207"/>
      <c r="P240" s="213" t="str">
        <f t="shared" si="11"/>
        <v>PO Date &lt; 07/01</v>
      </c>
      <c r="U240" s="182">
        <v>464969</v>
      </c>
      <c r="V240" s="182" t="s">
        <v>17</v>
      </c>
      <c r="W240" s="182" t="s">
        <v>170</v>
      </c>
      <c r="X240" s="182">
        <v>10244</v>
      </c>
      <c r="Y240" s="182" t="s">
        <v>31</v>
      </c>
      <c r="Z240" s="149">
        <v>0</v>
      </c>
      <c r="AA240" s="149">
        <v>4200</v>
      </c>
    </row>
    <row r="241" spans="1:27" x14ac:dyDescent="0.3">
      <c r="A241" s="130"/>
      <c r="B241" s="300">
        <v>461675</v>
      </c>
      <c r="C241" s="205" t="s">
        <v>17</v>
      </c>
      <c r="D241" s="205" t="s">
        <v>162</v>
      </c>
      <c r="E241" s="206">
        <v>16779</v>
      </c>
      <c r="F241" s="207" t="s">
        <v>91</v>
      </c>
      <c r="G241" s="208">
        <v>44998</v>
      </c>
      <c r="H241" s="209">
        <v>13882</v>
      </c>
      <c r="I241" s="210"/>
      <c r="J241" s="247">
        <f t="shared" si="9"/>
        <v>13882</v>
      </c>
      <c r="K241" s="248" t="b">
        <f>G241=VLOOKUP(B241,'PO TOTALS'!$B$5:$I$257,4,FALSE)</f>
        <v>1</v>
      </c>
      <c r="L241" s="211">
        <v>13882</v>
      </c>
      <c r="M241" s="212">
        <f t="shared" si="10"/>
        <v>0</v>
      </c>
      <c r="N241" s="204"/>
      <c r="O241" s="207"/>
      <c r="P241" s="213" t="str">
        <f t="shared" si="11"/>
        <v>PO Date &lt; 07/01</v>
      </c>
      <c r="U241" s="182">
        <v>464971</v>
      </c>
      <c r="V241" s="182" t="s">
        <v>17</v>
      </c>
      <c r="W241" s="182" t="s">
        <v>267</v>
      </c>
      <c r="X241" s="182">
        <v>24907</v>
      </c>
      <c r="Y241" s="182" t="s">
        <v>217</v>
      </c>
      <c r="Z241" s="149">
        <v>0</v>
      </c>
      <c r="AA241" s="149">
        <v>9800</v>
      </c>
    </row>
    <row r="242" spans="1:27" x14ac:dyDescent="0.3">
      <c r="A242" s="130"/>
      <c r="B242" s="300">
        <v>461676</v>
      </c>
      <c r="C242" s="205" t="s">
        <v>17</v>
      </c>
      <c r="D242" s="205" t="s">
        <v>164</v>
      </c>
      <c r="E242" s="206">
        <v>16779</v>
      </c>
      <c r="F242" s="207" t="s">
        <v>91</v>
      </c>
      <c r="G242" s="208">
        <v>44998</v>
      </c>
      <c r="H242" s="209">
        <v>13882</v>
      </c>
      <c r="I242" s="210"/>
      <c r="J242" s="247">
        <f t="shared" si="9"/>
        <v>13882</v>
      </c>
      <c r="K242" s="248" t="b">
        <f>G242=VLOOKUP(B242,'PO TOTALS'!$B$5:$I$257,4,FALSE)</f>
        <v>1</v>
      </c>
      <c r="L242" s="211">
        <v>13882</v>
      </c>
      <c r="M242" s="212">
        <f t="shared" si="10"/>
        <v>0</v>
      </c>
      <c r="N242" s="204"/>
      <c r="O242" s="207"/>
      <c r="P242" s="213" t="str">
        <f t="shared" si="11"/>
        <v>PO Date &lt; 07/01</v>
      </c>
      <c r="U242" s="182">
        <v>464974</v>
      </c>
      <c r="V242" s="182" t="s">
        <v>17</v>
      </c>
      <c r="W242" s="182" t="s">
        <v>181</v>
      </c>
      <c r="X242" s="182">
        <v>10243</v>
      </c>
      <c r="Y242" s="182" t="s">
        <v>1587</v>
      </c>
      <c r="Z242" s="149">
        <v>0</v>
      </c>
      <c r="AA242" s="149">
        <v>225090</v>
      </c>
    </row>
    <row r="243" spans="1:27" x14ac:dyDescent="0.3">
      <c r="A243" s="130"/>
      <c r="B243" s="300">
        <v>461677</v>
      </c>
      <c r="C243" s="205" t="s">
        <v>17</v>
      </c>
      <c r="D243" s="205" t="s">
        <v>166</v>
      </c>
      <c r="E243" s="206">
        <v>16779</v>
      </c>
      <c r="F243" s="207" t="s">
        <v>91</v>
      </c>
      <c r="G243" s="208">
        <v>44998</v>
      </c>
      <c r="H243" s="209">
        <v>22985</v>
      </c>
      <c r="I243" s="210"/>
      <c r="J243" s="247">
        <f t="shared" si="9"/>
        <v>22985</v>
      </c>
      <c r="K243" s="248" t="b">
        <f>G243=VLOOKUP(B243,'PO TOTALS'!$B$5:$I$257,4,FALSE)</f>
        <v>1</v>
      </c>
      <c r="L243" s="211">
        <v>22985</v>
      </c>
      <c r="M243" s="212">
        <f t="shared" si="10"/>
        <v>0</v>
      </c>
      <c r="N243" s="204"/>
      <c r="O243" s="207"/>
      <c r="P243" s="213" t="str">
        <f t="shared" si="11"/>
        <v>PO Date &lt; 07/01</v>
      </c>
      <c r="U243" s="182">
        <v>464985</v>
      </c>
      <c r="V243" s="182" t="s">
        <v>17</v>
      </c>
      <c r="W243" s="182" t="s">
        <v>142</v>
      </c>
      <c r="X243" s="182">
        <v>28269</v>
      </c>
      <c r="Y243" s="182" t="s">
        <v>1595</v>
      </c>
      <c r="Z243" s="149">
        <v>0</v>
      </c>
      <c r="AA243" s="149">
        <v>498.2</v>
      </c>
    </row>
    <row r="244" spans="1:27" x14ac:dyDescent="0.3">
      <c r="A244" s="130"/>
      <c r="B244" s="300">
        <v>461678</v>
      </c>
      <c r="C244" s="205" t="s">
        <v>17</v>
      </c>
      <c r="D244" s="205" t="s">
        <v>167</v>
      </c>
      <c r="E244" s="206">
        <v>16779</v>
      </c>
      <c r="F244" s="207" t="s">
        <v>91</v>
      </c>
      <c r="G244" s="208">
        <v>44998</v>
      </c>
      <c r="H244" s="209">
        <v>5198</v>
      </c>
      <c r="I244" s="210"/>
      <c r="J244" s="247">
        <f t="shared" si="9"/>
        <v>5198</v>
      </c>
      <c r="K244" s="248" t="b">
        <f>G244=VLOOKUP(B244,'PO TOTALS'!$B$5:$I$257,4,FALSE)</f>
        <v>1</v>
      </c>
      <c r="L244" s="211">
        <v>5198</v>
      </c>
      <c r="M244" s="212">
        <f t="shared" si="10"/>
        <v>0</v>
      </c>
      <c r="N244" s="204"/>
      <c r="O244" s="207"/>
      <c r="P244" s="213" t="str">
        <f t="shared" si="11"/>
        <v>PO Date &lt; 07/01</v>
      </c>
      <c r="U244" s="182">
        <v>465033</v>
      </c>
      <c r="V244" s="182" t="s">
        <v>17</v>
      </c>
      <c r="W244" s="182" t="s">
        <v>251</v>
      </c>
      <c r="X244" s="182">
        <v>29207</v>
      </c>
      <c r="Y244" s="182" t="s">
        <v>1594</v>
      </c>
      <c r="Z244" s="149">
        <v>0</v>
      </c>
      <c r="AA244" s="149">
        <v>159256</v>
      </c>
    </row>
    <row r="245" spans="1:27" x14ac:dyDescent="0.3">
      <c r="A245" s="130"/>
      <c r="B245" s="300">
        <v>461679</v>
      </c>
      <c r="C245" s="205" t="s">
        <v>17</v>
      </c>
      <c r="D245" s="205" t="s">
        <v>169</v>
      </c>
      <c r="E245" s="206">
        <v>16779</v>
      </c>
      <c r="F245" s="207" t="s">
        <v>91</v>
      </c>
      <c r="G245" s="208">
        <v>44998</v>
      </c>
      <c r="H245" s="209">
        <v>48698</v>
      </c>
      <c r="I245" s="210"/>
      <c r="J245" s="247">
        <f t="shared" si="9"/>
        <v>48698</v>
      </c>
      <c r="K245" s="248" t="b">
        <f>G245=VLOOKUP(B245,'PO TOTALS'!$B$5:$I$257,4,FALSE)</f>
        <v>1</v>
      </c>
      <c r="L245" s="211">
        <v>48698</v>
      </c>
      <c r="M245" s="212">
        <f t="shared" si="10"/>
        <v>0</v>
      </c>
      <c r="N245" s="204"/>
      <c r="O245" s="207"/>
      <c r="P245" s="213" t="str">
        <f t="shared" si="11"/>
        <v>PO Date &lt; 07/01</v>
      </c>
      <c r="U245" s="182">
        <v>465041</v>
      </c>
      <c r="V245" s="182" t="s">
        <v>17</v>
      </c>
      <c r="W245" s="182" t="s">
        <v>261</v>
      </c>
      <c r="X245" s="182">
        <v>10419</v>
      </c>
      <c r="Y245" s="182" t="s">
        <v>1593</v>
      </c>
      <c r="Z245" s="149">
        <v>0</v>
      </c>
      <c r="AA245" s="149">
        <v>18889.88</v>
      </c>
    </row>
    <row r="246" spans="1:27" x14ac:dyDescent="0.3">
      <c r="A246" s="130"/>
      <c r="B246" s="300">
        <v>461680</v>
      </c>
      <c r="C246" s="205" t="s">
        <v>17</v>
      </c>
      <c r="D246" s="205" t="s">
        <v>170</v>
      </c>
      <c r="E246" s="206">
        <v>16779</v>
      </c>
      <c r="F246" s="207" t="s">
        <v>91</v>
      </c>
      <c r="G246" s="208">
        <v>44998</v>
      </c>
      <c r="H246" s="209">
        <v>82309</v>
      </c>
      <c r="I246" s="210"/>
      <c r="J246" s="247">
        <f t="shared" si="9"/>
        <v>82309</v>
      </c>
      <c r="K246" s="248" t="b">
        <f>G246=VLOOKUP(B246,'PO TOTALS'!$B$5:$I$257,4,FALSE)</f>
        <v>1</v>
      </c>
      <c r="L246" s="211">
        <v>82309</v>
      </c>
      <c r="M246" s="212">
        <f t="shared" si="10"/>
        <v>0</v>
      </c>
      <c r="N246" s="204"/>
      <c r="O246" s="207"/>
      <c r="P246" s="213" t="str">
        <f t="shared" si="11"/>
        <v>PO Date &lt; 07/01</v>
      </c>
      <c r="U246" s="182">
        <v>465048</v>
      </c>
      <c r="V246" s="182" t="s">
        <v>17</v>
      </c>
      <c r="W246" s="182" t="s">
        <v>144</v>
      </c>
      <c r="X246" s="182">
        <v>29215</v>
      </c>
      <c r="Y246" s="182" t="s">
        <v>1592</v>
      </c>
      <c r="Z246" s="149">
        <v>0</v>
      </c>
      <c r="AA246" s="149">
        <v>3604.96</v>
      </c>
    </row>
    <row r="247" spans="1:27" x14ac:dyDescent="0.3">
      <c r="A247" s="130"/>
      <c r="B247" s="300">
        <v>461681</v>
      </c>
      <c r="C247" s="205" t="s">
        <v>17</v>
      </c>
      <c r="D247" s="205" t="s">
        <v>174</v>
      </c>
      <c r="E247" s="206">
        <v>16779</v>
      </c>
      <c r="F247" s="207" t="s">
        <v>91</v>
      </c>
      <c r="G247" s="208">
        <v>44998</v>
      </c>
      <c r="H247" s="209">
        <v>29180</v>
      </c>
      <c r="I247" s="210"/>
      <c r="J247" s="247">
        <f t="shared" si="9"/>
        <v>29180</v>
      </c>
      <c r="K247" s="248" t="b">
        <f>G247=VLOOKUP(B247,'PO TOTALS'!$B$5:$I$257,4,FALSE)</f>
        <v>1</v>
      </c>
      <c r="L247" s="211">
        <v>29180</v>
      </c>
      <c r="M247" s="212">
        <f t="shared" si="10"/>
        <v>0</v>
      </c>
      <c r="N247" s="204"/>
      <c r="O247" s="207"/>
      <c r="P247" s="213" t="str">
        <f t="shared" si="11"/>
        <v>PO Date &lt; 07/01</v>
      </c>
      <c r="U247" s="182">
        <v>465049</v>
      </c>
      <c r="V247" s="182" t="s">
        <v>17</v>
      </c>
      <c r="W247" s="182" t="s">
        <v>169</v>
      </c>
      <c r="X247" s="182">
        <v>29215</v>
      </c>
      <c r="Y247" s="182" t="s">
        <v>1592</v>
      </c>
      <c r="Z247" s="149">
        <v>0</v>
      </c>
      <c r="AA247" s="149">
        <v>6304.96</v>
      </c>
    </row>
    <row r="248" spans="1:27" x14ac:dyDescent="0.3">
      <c r="A248" s="130"/>
      <c r="B248" s="301">
        <v>461682</v>
      </c>
      <c r="C248" s="239" t="s">
        <v>17</v>
      </c>
      <c r="D248" s="239" t="s">
        <v>175</v>
      </c>
      <c r="E248" s="241">
        <v>16779</v>
      </c>
      <c r="F248" s="243" t="s">
        <v>91</v>
      </c>
      <c r="G248" s="208">
        <v>44998</v>
      </c>
      <c r="H248" s="209">
        <v>51255</v>
      </c>
      <c r="I248" s="210"/>
      <c r="J248" s="247">
        <f t="shared" si="9"/>
        <v>51255</v>
      </c>
      <c r="K248" s="248" t="b">
        <f>G248=VLOOKUP(B248,'PO TOTALS'!$B$5:$I$257,4,FALSE)</f>
        <v>1</v>
      </c>
      <c r="L248" s="211">
        <v>51255</v>
      </c>
      <c r="M248" s="212">
        <f t="shared" si="10"/>
        <v>0</v>
      </c>
      <c r="N248" s="204"/>
      <c r="O248" s="207"/>
      <c r="P248" s="213" t="str">
        <f t="shared" si="11"/>
        <v>PO Date &lt; 07/01</v>
      </c>
      <c r="U248" s="182">
        <v>465050</v>
      </c>
      <c r="V248" s="182" t="s">
        <v>17</v>
      </c>
      <c r="W248" s="182" t="s">
        <v>170</v>
      </c>
      <c r="X248" s="182">
        <v>29215</v>
      </c>
      <c r="Y248" s="182" t="s">
        <v>1592</v>
      </c>
      <c r="Z248" s="149">
        <v>0</v>
      </c>
      <c r="AA248" s="149">
        <v>6304.96</v>
      </c>
    </row>
    <row r="249" spans="1:27" x14ac:dyDescent="0.3">
      <c r="A249" s="130"/>
      <c r="B249" s="302">
        <v>461683</v>
      </c>
      <c r="C249" s="238" t="s">
        <v>17</v>
      </c>
      <c r="D249" s="238" t="s">
        <v>177</v>
      </c>
      <c r="E249" s="240">
        <v>16779</v>
      </c>
      <c r="F249" s="242" t="s">
        <v>91</v>
      </c>
      <c r="G249" s="208">
        <v>44998</v>
      </c>
      <c r="H249" s="209">
        <v>5648</v>
      </c>
      <c r="I249" s="210"/>
      <c r="J249" s="247">
        <f t="shared" si="9"/>
        <v>5648</v>
      </c>
      <c r="K249" s="248" t="b">
        <f>G249=VLOOKUP(B249,'PO TOTALS'!$B$5:$I$257,4,FALSE)</f>
        <v>1</v>
      </c>
      <c r="L249" s="211">
        <v>5648</v>
      </c>
      <c r="M249" s="212">
        <f t="shared" si="10"/>
        <v>0</v>
      </c>
      <c r="N249" s="204"/>
      <c r="O249" s="207"/>
      <c r="P249" s="213" t="str">
        <f t="shared" si="11"/>
        <v>PO Date &lt; 07/01</v>
      </c>
      <c r="U249" s="182">
        <v>465091</v>
      </c>
      <c r="V249" s="182" t="s">
        <v>17</v>
      </c>
      <c r="W249" s="182" t="s">
        <v>153</v>
      </c>
      <c r="X249" s="182">
        <v>29264</v>
      </c>
      <c r="Y249" s="182" t="s">
        <v>1591</v>
      </c>
      <c r="Z249" s="149">
        <v>0</v>
      </c>
      <c r="AA249" s="149">
        <v>1435</v>
      </c>
    </row>
    <row r="250" spans="1:27" x14ac:dyDescent="0.3">
      <c r="A250" s="130"/>
      <c r="B250" s="302">
        <v>461684</v>
      </c>
      <c r="C250" s="238" t="s">
        <v>17</v>
      </c>
      <c r="D250" s="238" t="s">
        <v>179</v>
      </c>
      <c r="E250" s="240">
        <v>16779</v>
      </c>
      <c r="F250" s="242" t="s">
        <v>91</v>
      </c>
      <c r="G250" s="208">
        <v>44998</v>
      </c>
      <c r="H250" s="209">
        <v>38460</v>
      </c>
      <c r="I250" s="210"/>
      <c r="J250" s="247">
        <f t="shared" si="9"/>
        <v>38460</v>
      </c>
      <c r="K250" s="248" t="b">
        <f>G250=VLOOKUP(B250,'PO TOTALS'!$B$5:$I$257,4,FALSE)</f>
        <v>1</v>
      </c>
      <c r="L250" s="211">
        <v>38460</v>
      </c>
      <c r="M250" s="212">
        <f t="shared" si="10"/>
        <v>0</v>
      </c>
      <c r="N250" s="204"/>
      <c r="O250" s="207"/>
      <c r="P250" s="213" t="str">
        <f t="shared" si="11"/>
        <v>PO Date &lt; 07/01</v>
      </c>
      <c r="U250" s="182">
        <v>465108</v>
      </c>
      <c r="V250" s="182" t="s">
        <v>17</v>
      </c>
      <c r="W250" s="182" t="s">
        <v>128</v>
      </c>
      <c r="X250" s="182">
        <v>22952</v>
      </c>
      <c r="Y250" s="182" t="s">
        <v>1586</v>
      </c>
      <c r="Z250" s="149">
        <v>0</v>
      </c>
      <c r="AA250" s="149">
        <v>10205</v>
      </c>
    </row>
    <row r="251" spans="1:27" x14ac:dyDescent="0.3">
      <c r="A251" s="130"/>
      <c r="B251" s="302">
        <v>461650</v>
      </c>
      <c r="C251" s="238" t="s">
        <v>17</v>
      </c>
      <c r="D251" s="238" t="s">
        <v>121</v>
      </c>
      <c r="E251" s="240">
        <v>16779</v>
      </c>
      <c r="F251" s="242" t="s">
        <v>91</v>
      </c>
      <c r="G251" s="208">
        <v>44994</v>
      </c>
      <c r="H251" s="209">
        <v>29617</v>
      </c>
      <c r="I251" s="210"/>
      <c r="J251" s="247">
        <f t="shared" si="9"/>
        <v>29617</v>
      </c>
      <c r="K251" s="248" t="b">
        <f>G251=VLOOKUP(B251,'PO TOTALS'!$B$5:$I$257,4,FALSE)</f>
        <v>1</v>
      </c>
      <c r="L251" s="211">
        <v>29617</v>
      </c>
      <c r="M251" s="212">
        <f t="shared" si="10"/>
        <v>0</v>
      </c>
      <c r="N251" s="204"/>
      <c r="O251" s="207"/>
      <c r="P251" s="213" t="str">
        <f t="shared" si="11"/>
        <v>PO Date &lt; 07/01</v>
      </c>
      <c r="U251" s="182">
        <v>465134</v>
      </c>
      <c r="V251" s="182" t="s">
        <v>17</v>
      </c>
      <c r="W251" s="182" t="s">
        <v>122</v>
      </c>
      <c r="X251" s="182">
        <v>24761</v>
      </c>
      <c r="Y251" s="182" t="s">
        <v>1590</v>
      </c>
      <c r="Z251" s="149">
        <v>0</v>
      </c>
      <c r="AA251" s="149">
        <v>9955.85</v>
      </c>
    </row>
    <row r="252" spans="1:27" x14ac:dyDescent="0.3">
      <c r="B252" s="302">
        <v>460529</v>
      </c>
      <c r="C252" s="238" t="s">
        <v>17</v>
      </c>
      <c r="D252" s="238" t="s">
        <v>21</v>
      </c>
      <c r="E252" s="240">
        <v>10309</v>
      </c>
      <c r="F252" s="242" t="s">
        <v>44</v>
      </c>
      <c r="G252" s="208">
        <v>44665</v>
      </c>
      <c r="H252" s="209">
        <v>249513.25</v>
      </c>
      <c r="I252" s="210"/>
      <c r="J252" s="247">
        <f t="shared" si="9"/>
        <v>249513.25</v>
      </c>
      <c r="K252" s="248" t="b">
        <f>G252=VLOOKUP(B252,'PO TOTALS'!$B$5:$I$257,4,FALSE)</f>
        <v>1</v>
      </c>
      <c r="L252" s="244">
        <v>249513.25</v>
      </c>
      <c r="M252" s="212">
        <f t="shared" si="10"/>
        <v>0</v>
      </c>
      <c r="N252" s="204"/>
      <c r="O252" s="207"/>
      <c r="P252" s="213" t="str">
        <f t="shared" si="11"/>
        <v>PO Date &lt; 07/01</v>
      </c>
      <c r="U252" s="182">
        <v>465141</v>
      </c>
      <c r="V252" s="182" t="s">
        <v>17</v>
      </c>
      <c r="W252" s="182" t="s">
        <v>170</v>
      </c>
      <c r="X252" s="182">
        <v>24829</v>
      </c>
      <c r="Y252" s="182" t="s">
        <v>1589</v>
      </c>
      <c r="Z252" s="149">
        <v>0</v>
      </c>
      <c r="AA252" s="149">
        <v>4350</v>
      </c>
    </row>
    <row r="253" spans="1:27" x14ac:dyDescent="0.3">
      <c r="U253" s="182">
        <v>465170</v>
      </c>
      <c r="V253" s="182" t="s">
        <v>17</v>
      </c>
      <c r="W253" s="182" t="s">
        <v>135</v>
      </c>
      <c r="X253" s="182">
        <v>10320</v>
      </c>
      <c r="Y253" s="182" t="s">
        <v>47</v>
      </c>
      <c r="Z253" s="149">
        <v>0</v>
      </c>
      <c r="AA253" s="149">
        <v>0</v>
      </c>
    </row>
    <row r="254" spans="1:27" x14ac:dyDescent="0.3">
      <c r="U254" s="182" t="s">
        <v>366</v>
      </c>
      <c r="Z254" s="168">
        <v>184584226.95999998</v>
      </c>
      <c r="AA254" s="168">
        <v>185644962.84</v>
      </c>
    </row>
    <row r="257" spans="20:28" x14ac:dyDescent="0.3">
      <c r="T257" s="128"/>
    </row>
    <row r="258" spans="20:28" x14ac:dyDescent="0.3">
      <c r="T258" s="128"/>
      <c r="AB258" s="1"/>
    </row>
    <row r="259" spans="20:28" x14ac:dyDescent="0.3">
      <c r="T259" s="128"/>
      <c r="Z259" t="b">
        <f>GETPIVOTDATA("Sum of PO Total 07.01.25",$U$8)='PO TOTALS'!I3</f>
        <v>1</v>
      </c>
      <c r="AA259" t="b">
        <f>GETPIVOTDATA("Sum of PO Total at 10.17.25",$U$8)='PO TOTALS'!H3</f>
        <v>0</v>
      </c>
    </row>
    <row r="260" spans="20:28" x14ac:dyDescent="0.3">
      <c r="T260" s="128"/>
    </row>
    <row r="261" spans="20:28" x14ac:dyDescent="0.3">
      <c r="T261" s="128"/>
    </row>
    <row r="262" spans="20:28" x14ac:dyDescent="0.3">
      <c r="T262" s="128"/>
    </row>
    <row r="263" spans="20:28" x14ac:dyDescent="0.3">
      <c r="T263" s="128"/>
    </row>
    <row r="264" spans="20:28" x14ac:dyDescent="0.3">
      <c r="T264" s="128"/>
    </row>
    <row r="265" spans="20:28" x14ac:dyDescent="0.3">
      <c r="T265" s="128"/>
    </row>
    <row r="266" spans="20:28" x14ac:dyDescent="0.3">
      <c r="T266" s="128"/>
    </row>
    <row r="267" spans="20:28" x14ac:dyDescent="0.3">
      <c r="T267" s="128"/>
    </row>
    <row r="268" spans="20:28" x14ac:dyDescent="0.3">
      <c r="T268" s="128"/>
    </row>
    <row r="269" spans="20:28" x14ac:dyDescent="0.3">
      <c r="T269" s="128"/>
    </row>
    <row r="270" spans="20:28" x14ac:dyDescent="0.3">
      <c r="T270" s="128"/>
    </row>
    <row r="271" spans="20:28" x14ac:dyDescent="0.3">
      <c r="T271" s="128"/>
    </row>
    <row r="272" spans="20:28" x14ac:dyDescent="0.3">
      <c r="T272" s="128"/>
    </row>
    <row r="273" spans="20:20" x14ac:dyDescent="0.3">
      <c r="T273" s="128"/>
    </row>
    <row r="274" spans="20:20" x14ac:dyDescent="0.3">
      <c r="T274" s="128"/>
    </row>
    <row r="275" spans="20:20" x14ac:dyDescent="0.3">
      <c r="T275" s="128"/>
    </row>
    <row r="276" spans="20:20" x14ac:dyDescent="0.3">
      <c r="T276" s="128"/>
    </row>
    <row r="277" spans="20:20" x14ac:dyDescent="0.3">
      <c r="T277" s="128"/>
    </row>
    <row r="278" spans="20:20" x14ac:dyDescent="0.3">
      <c r="T278" s="128"/>
    </row>
    <row r="279" spans="20:20" x14ac:dyDescent="0.3">
      <c r="T279" s="128"/>
    </row>
    <row r="280" spans="20:20" x14ac:dyDescent="0.3">
      <c r="T280" s="128"/>
    </row>
    <row r="281" spans="20:20" x14ac:dyDescent="0.3">
      <c r="T281" s="128"/>
    </row>
    <row r="282" spans="20:20" x14ac:dyDescent="0.3">
      <c r="T282" s="128"/>
    </row>
    <row r="283" spans="20:20" x14ac:dyDescent="0.3">
      <c r="T283" s="128"/>
    </row>
    <row r="284" spans="20:20" x14ac:dyDescent="0.3">
      <c r="T284" s="128"/>
    </row>
    <row r="285" spans="20:20" x14ac:dyDescent="0.3">
      <c r="T285" s="128"/>
    </row>
    <row r="286" spans="20:20" x14ac:dyDescent="0.3">
      <c r="T286" s="128"/>
    </row>
    <row r="287" spans="20:20" x14ac:dyDescent="0.3">
      <c r="T287" s="128"/>
    </row>
    <row r="288" spans="20:20" x14ac:dyDescent="0.3">
      <c r="T288" s="128"/>
    </row>
    <row r="289" spans="20:20" x14ac:dyDescent="0.3">
      <c r="T289" s="128"/>
    </row>
    <row r="290" spans="20:20" x14ac:dyDescent="0.3">
      <c r="T290" s="128"/>
    </row>
    <row r="291" spans="20:20" x14ac:dyDescent="0.3">
      <c r="T291" s="128"/>
    </row>
    <row r="292" spans="20:20" x14ac:dyDescent="0.3">
      <c r="T292" s="128"/>
    </row>
    <row r="293" spans="20:20" x14ac:dyDescent="0.3">
      <c r="T293" s="128"/>
    </row>
    <row r="294" spans="20:20" x14ac:dyDescent="0.3">
      <c r="T294" s="128"/>
    </row>
    <row r="295" spans="20:20" x14ac:dyDescent="0.3">
      <c r="T295" s="128"/>
    </row>
    <row r="296" spans="20:20" x14ac:dyDescent="0.3">
      <c r="T296" s="128"/>
    </row>
    <row r="297" spans="20:20" x14ac:dyDescent="0.3">
      <c r="T297" s="128"/>
    </row>
    <row r="298" spans="20:20" x14ac:dyDescent="0.3">
      <c r="T298" s="128"/>
    </row>
    <row r="299" spans="20:20" x14ac:dyDescent="0.3">
      <c r="T299" s="128"/>
    </row>
    <row r="300" spans="20:20" x14ac:dyDescent="0.3">
      <c r="T300" s="128"/>
    </row>
    <row r="301" spans="20:20" x14ac:dyDescent="0.3">
      <c r="T301" s="128"/>
    </row>
    <row r="302" spans="20:20" x14ac:dyDescent="0.3">
      <c r="T302" s="128"/>
    </row>
    <row r="303" spans="20:20" x14ac:dyDescent="0.3">
      <c r="T303" s="128"/>
    </row>
    <row r="304" spans="20:20" x14ac:dyDescent="0.3">
      <c r="T304" s="128"/>
    </row>
    <row r="305" spans="20:20" x14ac:dyDescent="0.3">
      <c r="T305" s="128"/>
    </row>
    <row r="306" spans="20:20" x14ac:dyDescent="0.3">
      <c r="T306" s="128"/>
    </row>
    <row r="307" spans="20:20" x14ac:dyDescent="0.3">
      <c r="T307" s="128"/>
    </row>
    <row r="308" spans="20:20" x14ac:dyDescent="0.3">
      <c r="T308" s="128"/>
    </row>
    <row r="309" spans="20:20" x14ac:dyDescent="0.3">
      <c r="T309" s="128"/>
    </row>
    <row r="310" spans="20:20" x14ac:dyDescent="0.3">
      <c r="T310" s="128"/>
    </row>
    <row r="311" spans="20:20" x14ac:dyDescent="0.3">
      <c r="T311" s="128"/>
    </row>
    <row r="312" spans="20:20" x14ac:dyDescent="0.3">
      <c r="T312" s="128"/>
    </row>
    <row r="313" spans="20:20" x14ac:dyDescent="0.3">
      <c r="T313" s="128"/>
    </row>
    <row r="314" spans="20:20" x14ac:dyDescent="0.3">
      <c r="T314" s="128"/>
    </row>
    <row r="315" spans="20:20" x14ac:dyDescent="0.3">
      <c r="T315" s="128"/>
    </row>
    <row r="316" spans="20:20" x14ac:dyDescent="0.3">
      <c r="T316" s="128"/>
    </row>
    <row r="317" spans="20:20" x14ac:dyDescent="0.3">
      <c r="T317" s="128"/>
    </row>
    <row r="318" spans="20:20" x14ac:dyDescent="0.3">
      <c r="T318" s="128"/>
    </row>
    <row r="319" spans="20:20" x14ac:dyDescent="0.3">
      <c r="T319" s="128"/>
    </row>
    <row r="320" spans="20:20" x14ac:dyDescent="0.3">
      <c r="T320" s="128"/>
    </row>
    <row r="321" spans="20:20" x14ac:dyDescent="0.3">
      <c r="T321" s="128"/>
    </row>
    <row r="322" spans="20:20" x14ac:dyDescent="0.3">
      <c r="T322" s="128"/>
    </row>
    <row r="323" spans="20:20" x14ac:dyDescent="0.3">
      <c r="T323" s="128"/>
    </row>
    <row r="324" spans="20:20" x14ac:dyDescent="0.3">
      <c r="T324" s="128"/>
    </row>
    <row r="325" spans="20:20" x14ac:dyDescent="0.3">
      <c r="T325" s="128"/>
    </row>
    <row r="326" spans="20:20" x14ac:dyDescent="0.3">
      <c r="T326" s="128"/>
    </row>
    <row r="327" spans="20:20" x14ac:dyDescent="0.3">
      <c r="T327" s="128"/>
    </row>
    <row r="328" spans="20:20" x14ac:dyDescent="0.3">
      <c r="T328" s="128"/>
    </row>
    <row r="329" spans="20:20" x14ac:dyDescent="0.3">
      <c r="T329" s="128"/>
    </row>
    <row r="330" spans="20:20" x14ac:dyDescent="0.3">
      <c r="T330" s="128"/>
    </row>
    <row r="331" spans="20:20" x14ac:dyDescent="0.3">
      <c r="T331" s="128"/>
    </row>
    <row r="332" spans="20:20" x14ac:dyDescent="0.3">
      <c r="T332" s="128"/>
    </row>
    <row r="333" spans="20:20" x14ac:dyDescent="0.3">
      <c r="T333" s="128"/>
    </row>
    <row r="334" spans="20:20" x14ac:dyDescent="0.3">
      <c r="T334" s="128"/>
    </row>
    <row r="335" spans="20:20" x14ac:dyDescent="0.3">
      <c r="T335" s="128"/>
    </row>
    <row r="336" spans="20:20" x14ac:dyDescent="0.3">
      <c r="T336" s="128"/>
    </row>
    <row r="337" spans="20:20" x14ac:dyDescent="0.3">
      <c r="T337" s="128"/>
    </row>
    <row r="338" spans="20:20" x14ac:dyDescent="0.3">
      <c r="T338" s="128"/>
    </row>
    <row r="339" spans="20:20" x14ac:dyDescent="0.3">
      <c r="T339" s="128"/>
    </row>
    <row r="340" spans="20:20" x14ac:dyDescent="0.3">
      <c r="T340" s="128"/>
    </row>
    <row r="341" spans="20:20" x14ac:dyDescent="0.3">
      <c r="T341" s="128"/>
    </row>
    <row r="342" spans="20:20" x14ac:dyDescent="0.3">
      <c r="T342" s="128"/>
    </row>
    <row r="343" spans="20:20" x14ac:dyDescent="0.3">
      <c r="T343" s="128"/>
    </row>
    <row r="344" spans="20:20" x14ac:dyDescent="0.3">
      <c r="T344" s="128"/>
    </row>
    <row r="345" spans="20:20" x14ac:dyDescent="0.3">
      <c r="T345" s="128"/>
    </row>
    <row r="346" spans="20:20" x14ac:dyDescent="0.3">
      <c r="T346" s="128"/>
    </row>
    <row r="347" spans="20:20" x14ac:dyDescent="0.3">
      <c r="T347" s="128"/>
    </row>
    <row r="348" spans="20:20" x14ac:dyDescent="0.3">
      <c r="T348" s="128"/>
    </row>
    <row r="349" spans="20:20" x14ac:dyDescent="0.3">
      <c r="T349" s="128"/>
    </row>
    <row r="350" spans="20:20" x14ac:dyDescent="0.3">
      <c r="T350" s="128"/>
    </row>
    <row r="351" spans="20:20" x14ac:dyDescent="0.3">
      <c r="T351" s="128"/>
    </row>
    <row r="352" spans="20:20" x14ac:dyDescent="0.3">
      <c r="T352" s="128"/>
    </row>
    <row r="353" spans="20:20" x14ac:dyDescent="0.3">
      <c r="T353" s="128"/>
    </row>
    <row r="354" spans="20:20" x14ac:dyDescent="0.3">
      <c r="T354" s="128"/>
    </row>
    <row r="355" spans="20:20" x14ac:dyDescent="0.3">
      <c r="T355" s="128"/>
    </row>
    <row r="356" spans="20:20" x14ac:dyDescent="0.3">
      <c r="T356" s="128"/>
    </row>
    <row r="357" spans="20:20" x14ac:dyDescent="0.3">
      <c r="T357" s="128"/>
    </row>
    <row r="358" spans="20:20" x14ac:dyDescent="0.3">
      <c r="T358" s="128"/>
    </row>
    <row r="359" spans="20:20" x14ac:dyDescent="0.3">
      <c r="T359" s="128"/>
    </row>
    <row r="360" spans="20:20" x14ac:dyDescent="0.3">
      <c r="T360" s="128"/>
    </row>
    <row r="361" spans="20:20" x14ac:dyDescent="0.3">
      <c r="T361" s="128"/>
    </row>
    <row r="362" spans="20:20" x14ac:dyDescent="0.3">
      <c r="T362" s="128"/>
    </row>
    <row r="363" spans="20:20" x14ac:dyDescent="0.3">
      <c r="T363" s="128"/>
    </row>
    <row r="364" spans="20:20" x14ac:dyDescent="0.3">
      <c r="T364" s="128"/>
    </row>
    <row r="365" spans="20:20" x14ac:dyDescent="0.3">
      <c r="T365" s="128"/>
    </row>
    <row r="366" spans="20:20" x14ac:dyDescent="0.3">
      <c r="T366" s="128"/>
    </row>
    <row r="367" spans="20:20" x14ac:dyDescent="0.3">
      <c r="T367" s="128"/>
    </row>
    <row r="368" spans="20:20" x14ac:dyDescent="0.3">
      <c r="T368" s="128"/>
    </row>
    <row r="369" spans="20:20" x14ac:dyDescent="0.3">
      <c r="T369" s="128"/>
    </row>
    <row r="370" spans="20:20" x14ac:dyDescent="0.3">
      <c r="T370" s="128"/>
    </row>
    <row r="371" spans="20:20" x14ac:dyDescent="0.3">
      <c r="T371" s="128"/>
    </row>
    <row r="372" spans="20:20" x14ac:dyDescent="0.3">
      <c r="T372" s="128"/>
    </row>
    <row r="373" spans="20:20" x14ac:dyDescent="0.3">
      <c r="T373" s="128"/>
    </row>
    <row r="374" spans="20:20" x14ac:dyDescent="0.3">
      <c r="T374" s="128"/>
    </row>
    <row r="375" spans="20:20" x14ac:dyDescent="0.3">
      <c r="T375" s="128"/>
    </row>
    <row r="376" spans="20:20" x14ac:dyDescent="0.3">
      <c r="T376" s="128"/>
    </row>
    <row r="377" spans="20:20" x14ac:dyDescent="0.3">
      <c r="T377" s="128"/>
    </row>
    <row r="378" spans="20:20" x14ac:dyDescent="0.3">
      <c r="T378" s="128"/>
    </row>
    <row r="379" spans="20:20" x14ac:dyDescent="0.3">
      <c r="T379" s="128"/>
    </row>
    <row r="380" spans="20:20" x14ac:dyDescent="0.3">
      <c r="T380" s="128"/>
    </row>
    <row r="381" spans="20:20" x14ac:dyDescent="0.3">
      <c r="T381" s="128"/>
    </row>
    <row r="382" spans="20:20" x14ac:dyDescent="0.3">
      <c r="T382" s="128"/>
    </row>
    <row r="383" spans="20:20" x14ac:dyDescent="0.3">
      <c r="T383" s="128"/>
    </row>
    <row r="384" spans="20:20" x14ac:dyDescent="0.3">
      <c r="T384" s="128"/>
    </row>
    <row r="385" spans="20:20" x14ac:dyDescent="0.3">
      <c r="T385" s="128"/>
    </row>
    <row r="386" spans="20:20" x14ac:dyDescent="0.3">
      <c r="T386" s="128"/>
    </row>
    <row r="387" spans="20:20" x14ac:dyDescent="0.3">
      <c r="T387" s="128"/>
    </row>
    <row r="388" spans="20:20" x14ac:dyDescent="0.3">
      <c r="T388" s="128"/>
    </row>
    <row r="389" spans="20:20" x14ac:dyDescent="0.3">
      <c r="T389" s="128"/>
    </row>
    <row r="390" spans="20:20" x14ac:dyDescent="0.3">
      <c r="T390" s="128"/>
    </row>
    <row r="391" spans="20:20" x14ac:dyDescent="0.3">
      <c r="T391" s="128"/>
    </row>
    <row r="392" spans="20:20" x14ac:dyDescent="0.3">
      <c r="T392" s="128"/>
    </row>
    <row r="393" spans="20:20" x14ac:dyDescent="0.3">
      <c r="T393" s="128"/>
    </row>
    <row r="394" spans="20:20" x14ac:dyDescent="0.3">
      <c r="T394" s="128"/>
    </row>
    <row r="395" spans="20:20" x14ac:dyDescent="0.3">
      <c r="T395" s="128"/>
    </row>
    <row r="396" spans="20:20" x14ac:dyDescent="0.3">
      <c r="T396" s="128"/>
    </row>
    <row r="397" spans="20:20" x14ac:dyDescent="0.3">
      <c r="T397" s="128"/>
    </row>
    <row r="398" spans="20:20" x14ac:dyDescent="0.3">
      <c r="T398" s="128"/>
    </row>
    <row r="399" spans="20:20" x14ac:dyDescent="0.3">
      <c r="T399" s="128"/>
    </row>
    <row r="400" spans="20:20" x14ac:dyDescent="0.3">
      <c r="T400" s="128"/>
    </row>
    <row r="401" spans="20:20" x14ac:dyDescent="0.3">
      <c r="T401" s="128"/>
    </row>
    <row r="402" spans="20:20" x14ac:dyDescent="0.3">
      <c r="T402" s="128"/>
    </row>
    <row r="403" spans="20:20" x14ac:dyDescent="0.3">
      <c r="T403" s="128"/>
    </row>
    <row r="404" spans="20:20" x14ac:dyDescent="0.3">
      <c r="T404" s="128"/>
    </row>
    <row r="405" spans="20:20" x14ac:dyDescent="0.3">
      <c r="T405" s="128"/>
    </row>
    <row r="406" spans="20:20" x14ac:dyDescent="0.3">
      <c r="T406" s="128"/>
    </row>
    <row r="407" spans="20:20" x14ac:dyDescent="0.3">
      <c r="T407" s="128"/>
    </row>
    <row r="408" spans="20:20" x14ac:dyDescent="0.3">
      <c r="T408" s="128"/>
    </row>
    <row r="409" spans="20:20" x14ac:dyDescent="0.3">
      <c r="T409" s="128"/>
    </row>
    <row r="410" spans="20:20" x14ac:dyDescent="0.3">
      <c r="T410" s="128"/>
    </row>
    <row r="411" spans="20:20" x14ac:dyDescent="0.3">
      <c r="T411" s="128"/>
    </row>
    <row r="412" spans="20:20" x14ac:dyDescent="0.3">
      <c r="T412" s="128"/>
    </row>
    <row r="413" spans="20:20" x14ac:dyDescent="0.3">
      <c r="T413" s="128"/>
    </row>
    <row r="414" spans="20:20" x14ac:dyDescent="0.3">
      <c r="T414" s="128"/>
    </row>
    <row r="415" spans="20:20" x14ac:dyDescent="0.3">
      <c r="T415" s="128"/>
    </row>
    <row r="416" spans="20:20" x14ac:dyDescent="0.3">
      <c r="T416" s="128"/>
    </row>
    <row r="417" spans="20:20" x14ac:dyDescent="0.3">
      <c r="T417" s="128"/>
    </row>
    <row r="418" spans="20:20" x14ac:dyDescent="0.3">
      <c r="T418" s="128"/>
    </row>
    <row r="419" spans="20:20" x14ac:dyDescent="0.3">
      <c r="T419" s="128"/>
    </row>
    <row r="420" spans="20:20" x14ac:dyDescent="0.3">
      <c r="T420" s="128"/>
    </row>
    <row r="421" spans="20:20" x14ac:dyDescent="0.3">
      <c r="T421" s="128"/>
    </row>
    <row r="422" spans="20:20" x14ac:dyDescent="0.3">
      <c r="T422" s="128"/>
    </row>
    <row r="423" spans="20:20" x14ac:dyDescent="0.3">
      <c r="T423" s="128"/>
    </row>
    <row r="424" spans="20:20" x14ac:dyDescent="0.3">
      <c r="T424" s="128"/>
    </row>
    <row r="425" spans="20:20" x14ac:dyDescent="0.3">
      <c r="T425" s="128"/>
    </row>
    <row r="426" spans="20:20" x14ac:dyDescent="0.3">
      <c r="T426" s="128"/>
    </row>
    <row r="427" spans="20:20" x14ac:dyDescent="0.3">
      <c r="T427" s="128"/>
    </row>
    <row r="428" spans="20:20" x14ac:dyDescent="0.3">
      <c r="T428" s="128"/>
    </row>
    <row r="429" spans="20:20" x14ac:dyDescent="0.3">
      <c r="T429" s="128"/>
    </row>
    <row r="430" spans="20:20" x14ac:dyDescent="0.3">
      <c r="T430" s="128"/>
    </row>
    <row r="431" spans="20:20" x14ac:dyDescent="0.3">
      <c r="T431" s="128"/>
    </row>
    <row r="432" spans="20:20" x14ac:dyDescent="0.3">
      <c r="T432" s="128"/>
    </row>
    <row r="433" spans="20:20" x14ac:dyDescent="0.3">
      <c r="T433" s="128"/>
    </row>
    <row r="434" spans="20:20" x14ac:dyDescent="0.3">
      <c r="T434" s="128"/>
    </row>
    <row r="435" spans="20:20" x14ac:dyDescent="0.3">
      <c r="T435" s="128"/>
    </row>
    <row r="436" spans="20:20" x14ac:dyDescent="0.3">
      <c r="T436" s="128"/>
    </row>
    <row r="437" spans="20:20" x14ac:dyDescent="0.3">
      <c r="T437" s="128"/>
    </row>
    <row r="438" spans="20:20" x14ac:dyDescent="0.3">
      <c r="T438" s="128"/>
    </row>
    <row r="439" spans="20:20" x14ac:dyDescent="0.3">
      <c r="T439" s="128"/>
    </row>
    <row r="440" spans="20:20" x14ac:dyDescent="0.3">
      <c r="T440" s="128"/>
    </row>
    <row r="441" spans="20:20" x14ac:dyDescent="0.3">
      <c r="T441" s="128"/>
    </row>
    <row r="442" spans="20:20" x14ac:dyDescent="0.3">
      <c r="T442" s="128"/>
    </row>
    <row r="443" spans="20:20" x14ac:dyDescent="0.3">
      <c r="T443" s="128"/>
    </row>
    <row r="444" spans="20:20" x14ac:dyDescent="0.3">
      <c r="T444" s="128"/>
    </row>
    <row r="445" spans="20:20" x14ac:dyDescent="0.3">
      <c r="T445" s="128"/>
    </row>
    <row r="446" spans="20:20" x14ac:dyDescent="0.3">
      <c r="T446" s="128"/>
    </row>
    <row r="447" spans="20:20" x14ac:dyDescent="0.3">
      <c r="T447" s="128"/>
    </row>
    <row r="448" spans="20:20" x14ac:dyDescent="0.3">
      <c r="T448" s="128"/>
    </row>
    <row r="449" spans="20:20" x14ac:dyDescent="0.3">
      <c r="T449" s="128"/>
    </row>
    <row r="450" spans="20:20" x14ac:dyDescent="0.3">
      <c r="T450" s="128"/>
    </row>
    <row r="451" spans="20:20" x14ac:dyDescent="0.3">
      <c r="T451" s="128"/>
    </row>
    <row r="452" spans="20:20" x14ac:dyDescent="0.3">
      <c r="T452" s="128"/>
    </row>
    <row r="453" spans="20:20" x14ac:dyDescent="0.3">
      <c r="T453" s="128"/>
    </row>
    <row r="454" spans="20:20" x14ac:dyDescent="0.3">
      <c r="T454" s="128"/>
    </row>
    <row r="455" spans="20:20" x14ac:dyDescent="0.3">
      <c r="T455" s="128"/>
    </row>
    <row r="456" spans="20:20" x14ac:dyDescent="0.3">
      <c r="T456" s="128"/>
    </row>
    <row r="457" spans="20:20" x14ac:dyDescent="0.3">
      <c r="T457" s="128"/>
    </row>
    <row r="458" spans="20:20" x14ac:dyDescent="0.3">
      <c r="T458" s="128"/>
    </row>
    <row r="459" spans="20:20" x14ac:dyDescent="0.3">
      <c r="T459" s="128"/>
    </row>
    <row r="460" spans="20:20" x14ac:dyDescent="0.3">
      <c r="T460" s="128"/>
    </row>
    <row r="461" spans="20:20" x14ac:dyDescent="0.3">
      <c r="T461" s="128"/>
    </row>
  </sheetData>
  <sortState ref="B8:L252">
    <sortCondition descending="1" ref="E41:E212"/>
  </sortState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A8ED-3FEE-44C7-9310-0CA644ABFB1D}">
  <sheetPr>
    <tabColor theme="5" tint="0.79998168889431442"/>
  </sheetPr>
  <dimension ref="B1:P257"/>
  <sheetViews>
    <sheetView showGridLines="0" zoomScale="90" zoomScaleNormal="90" workbookViewId="0">
      <selection activeCell="G21" sqref="G21"/>
    </sheetView>
  </sheetViews>
  <sheetFormatPr defaultColWidth="21.109375" defaultRowHeight="14.4" x14ac:dyDescent="0.3"/>
  <cols>
    <col min="1" max="1" width="8.109375" customWidth="1"/>
    <col min="2" max="2" width="15.33203125" style="45" customWidth="1"/>
    <col min="3" max="4" width="15.33203125" style="2" customWidth="1"/>
    <col min="5" max="5" width="15.33203125" style="3" customWidth="1"/>
    <col min="6" max="6" width="15.33203125" customWidth="1"/>
    <col min="7" max="7" width="34.109375" style="1" customWidth="1"/>
    <col min="8" max="8" width="22.88671875" style="1" customWidth="1"/>
    <col min="9" max="9" width="21.109375" style="30"/>
    <col min="10" max="10" width="21.109375" style="1"/>
    <col min="11" max="14" width="21.109375" style="130"/>
    <col min="15" max="15" width="21.109375" style="11"/>
    <col min="16" max="16" width="21.109375" style="130"/>
  </cols>
  <sheetData>
    <row r="1" spans="2:13" ht="34.200000000000003" customHeight="1" x14ac:dyDescent="0.3">
      <c r="B1" s="236" t="s">
        <v>1620</v>
      </c>
      <c r="H1" s="163"/>
      <c r="I1" s="44">
        <f>I3-'PurchaseOrders.List-JUL'!E6</f>
        <v>0</v>
      </c>
    </row>
    <row r="2" spans="2:13" x14ac:dyDescent="0.3">
      <c r="H2" s="163" t="b">
        <f>H3='PurchaseOrders.List-OCT'!E6</f>
        <v>1</v>
      </c>
      <c r="I2" s="256" t="b">
        <f>I3='PurchaseOrders.List-JUL'!E6</f>
        <v>1</v>
      </c>
      <c r="K2" s="251"/>
    </row>
    <row r="3" spans="2:13" ht="15.6" x14ac:dyDescent="0.3">
      <c r="H3" s="146">
        <f>SUBTOTAL(9,H5:H257)</f>
        <v>185550336.83999997</v>
      </c>
      <c r="I3" s="146">
        <f>SUBTOTAL(9,I5:I257)</f>
        <v>184584226.95999998</v>
      </c>
      <c r="K3" s="251"/>
      <c r="L3" s="232"/>
      <c r="M3" s="232"/>
    </row>
    <row r="4" spans="2:13" x14ac:dyDescent="0.3">
      <c r="B4" s="162" t="s">
        <v>27</v>
      </c>
      <c r="C4" s="43" t="s">
        <v>65</v>
      </c>
      <c r="D4" s="43" t="s">
        <v>64</v>
      </c>
      <c r="E4" s="164" t="s">
        <v>72</v>
      </c>
      <c r="F4" s="42" t="s">
        <v>28</v>
      </c>
      <c r="G4" s="150" t="s">
        <v>29</v>
      </c>
      <c r="H4" s="150" t="s">
        <v>1597</v>
      </c>
      <c r="I4" s="227" t="s">
        <v>1615</v>
      </c>
      <c r="K4" s="286"/>
    </row>
    <row r="5" spans="2:13" x14ac:dyDescent="0.3">
      <c r="B5" s="266">
        <v>465170</v>
      </c>
      <c r="C5" s="165" t="s">
        <v>17</v>
      </c>
      <c r="D5" t="s">
        <v>135</v>
      </c>
      <c r="E5" s="172">
        <v>45947</v>
      </c>
      <c r="F5">
        <v>10320</v>
      </c>
      <c r="G5" t="s">
        <v>47</v>
      </c>
      <c r="H5" s="1">
        <v>0</v>
      </c>
      <c r="I5" s="228" t="s">
        <v>1322</v>
      </c>
      <c r="K5" s="233"/>
    </row>
    <row r="6" spans="2:13" x14ac:dyDescent="0.3">
      <c r="B6" s="174">
        <v>465141</v>
      </c>
      <c r="C6" s="165" t="s">
        <v>17</v>
      </c>
      <c r="D6" t="str">
        <f>VLOOKUP(B6,'SUMMARY 08.28'!$A$7:$E$258,5,0)</f>
        <v>360-2201</v>
      </c>
      <c r="E6" s="172">
        <v>45938</v>
      </c>
      <c r="F6">
        <v>24829</v>
      </c>
      <c r="G6" t="s">
        <v>1589</v>
      </c>
      <c r="H6" s="1">
        <v>4350</v>
      </c>
      <c r="I6" s="228" t="s">
        <v>1322</v>
      </c>
      <c r="K6" s="234"/>
    </row>
    <row r="7" spans="2:13" x14ac:dyDescent="0.3">
      <c r="B7" s="174">
        <v>465134</v>
      </c>
      <c r="C7" s="165" t="s">
        <v>17</v>
      </c>
      <c r="D7" t="str">
        <f>VLOOKUP(B7,'SUMMARY 08.28'!$A$7:$E$258,5,0)</f>
        <v>340-2201</v>
      </c>
      <c r="E7" s="172">
        <v>45937</v>
      </c>
      <c r="F7">
        <v>24761</v>
      </c>
      <c r="G7" t="s">
        <v>1590</v>
      </c>
      <c r="H7" s="1">
        <v>9955.85</v>
      </c>
      <c r="I7" s="228" t="s">
        <v>1322</v>
      </c>
      <c r="K7" s="234"/>
    </row>
    <row r="8" spans="2:13" x14ac:dyDescent="0.3">
      <c r="B8" s="174">
        <v>465108</v>
      </c>
      <c r="C8" s="165" t="s">
        <v>17</v>
      </c>
      <c r="D8" t="str">
        <f>VLOOKUP(B8,'SUMMARY 08.28'!$A$7:$E$258,5,0)</f>
        <v>270-2201</v>
      </c>
      <c r="E8" s="172">
        <v>45929</v>
      </c>
      <c r="F8">
        <v>22952</v>
      </c>
      <c r="G8" t="s">
        <v>1586</v>
      </c>
      <c r="H8" s="1">
        <v>10205</v>
      </c>
      <c r="I8" s="228" t="s">
        <v>1322</v>
      </c>
      <c r="K8" s="234"/>
    </row>
    <row r="9" spans="2:13" x14ac:dyDescent="0.3">
      <c r="B9" s="174">
        <v>465091</v>
      </c>
      <c r="C9" s="165" t="s">
        <v>17</v>
      </c>
      <c r="D9" t="str">
        <f>VLOOKUP(B9,'SUMMARY 08.28'!$A$7:$E$258,5,0)</f>
        <v>506-2201</v>
      </c>
      <c r="E9" s="172">
        <v>45926</v>
      </c>
      <c r="F9">
        <v>29264</v>
      </c>
      <c r="G9" t="s">
        <v>1591</v>
      </c>
      <c r="H9" s="1">
        <v>1435</v>
      </c>
      <c r="I9" s="228" t="s">
        <v>1322</v>
      </c>
      <c r="K9" s="234"/>
    </row>
    <row r="10" spans="2:13" x14ac:dyDescent="0.3">
      <c r="B10" s="174">
        <v>465050</v>
      </c>
      <c r="C10" s="165" t="s">
        <v>17</v>
      </c>
      <c r="D10" t="str">
        <f>VLOOKUP(B10,'SUMMARY 08.28'!$A$7:$E$258,5,0)</f>
        <v>360-2201</v>
      </c>
      <c r="E10" s="172">
        <v>45917</v>
      </c>
      <c r="F10">
        <v>29215</v>
      </c>
      <c r="G10" t="s">
        <v>1592</v>
      </c>
      <c r="H10" s="1">
        <v>6304.96</v>
      </c>
      <c r="I10" s="228" t="s">
        <v>1322</v>
      </c>
      <c r="K10" s="234"/>
    </row>
    <row r="11" spans="2:13" x14ac:dyDescent="0.3">
      <c r="B11" s="174">
        <v>465049</v>
      </c>
      <c r="C11" s="165" t="s">
        <v>17</v>
      </c>
      <c r="D11" t="str">
        <f>VLOOKUP(B11,'SUMMARY 08.28'!$A$7:$E$258,5,0)</f>
        <v>502-2201</v>
      </c>
      <c r="E11" s="172">
        <v>45917</v>
      </c>
      <c r="F11">
        <v>29215</v>
      </c>
      <c r="G11" t="s">
        <v>1592</v>
      </c>
      <c r="H11" s="1">
        <v>6304.96</v>
      </c>
      <c r="I11" s="228" t="s">
        <v>1322</v>
      </c>
      <c r="K11" s="234"/>
    </row>
    <row r="12" spans="2:13" x14ac:dyDescent="0.3">
      <c r="B12" s="174">
        <v>465048</v>
      </c>
      <c r="C12" s="165" t="s">
        <v>17</v>
      </c>
      <c r="D12" t="str">
        <f>VLOOKUP(B12,'SUMMARY 08.28'!$A$7:$E$258,5,0)</f>
        <v>315-2201</v>
      </c>
      <c r="E12" s="172">
        <v>45917</v>
      </c>
      <c r="F12">
        <v>29215</v>
      </c>
      <c r="G12" t="s">
        <v>1592</v>
      </c>
      <c r="H12" s="1">
        <v>3604.96</v>
      </c>
      <c r="I12" s="228" t="s">
        <v>1322</v>
      </c>
      <c r="K12" s="234"/>
    </row>
    <row r="13" spans="2:13" x14ac:dyDescent="0.3">
      <c r="B13" s="174">
        <v>465041</v>
      </c>
      <c r="C13" s="165" t="s">
        <v>17</v>
      </c>
      <c r="D13" t="str">
        <f>VLOOKUP(B13,'SUMMARY 08.28'!$A$7:$E$258,5,0)</f>
        <v>230-2201</v>
      </c>
      <c r="E13" s="172">
        <v>45917</v>
      </c>
      <c r="F13">
        <v>10419</v>
      </c>
      <c r="G13" t="s">
        <v>1593</v>
      </c>
      <c r="H13" s="1">
        <v>18889.88</v>
      </c>
      <c r="I13" s="228" t="s">
        <v>1322</v>
      </c>
      <c r="K13" s="234"/>
    </row>
    <row r="14" spans="2:13" x14ac:dyDescent="0.3">
      <c r="B14" s="174">
        <v>465033</v>
      </c>
      <c r="C14" s="165" t="s">
        <v>17</v>
      </c>
      <c r="D14" t="str">
        <f>VLOOKUP(B14,'SUMMARY 08.28'!$A$7:$E$258,5,0)</f>
        <v>971-2201</v>
      </c>
      <c r="E14" s="172">
        <v>45912</v>
      </c>
      <c r="F14">
        <v>29207</v>
      </c>
      <c r="G14" t="s">
        <v>1594</v>
      </c>
      <c r="H14" s="1">
        <v>159256</v>
      </c>
      <c r="I14" s="228" t="s">
        <v>1322</v>
      </c>
      <c r="K14" s="234"/>
    </row>
    <row r="15" spans="2:13" x14ac:dyDescent="0.3">
      <c r="B15" s="174">
        <v>464985</v>
      </c>
      <c r="C15" s="165" t="s">
        <v>17</v>
      </c>
      <c r="D15" t="str">
        <f>VLOOKUP(B15,'SUMMARY 08.28'!$A$7:$E$258,5,0)</f>
        <v>310-2201</v>
      </c>
      <c r="E15" s="172">
        <v>45904</v>
      </c>
      <c r="F15">
        <v>28269</v>
      </c>
      <c r="G15" t="s">
        <v>1595</v>
      </c>
      <c r="H15" s="1">
        <v>498.2</v>
      </c>
      <c r="I15" s="228" t="s">
        <v>1322</v>
      </c>
      <c r="K15" s="234"/>
    </row>
    <row r="16" spans="2:13" x14ac:dyDescent="0.3">
      <c r="B16" s="174">
        <v>464974</v>
      </c>
      <c r="C16" s="165" t="s">
        <v>17</v>
      </c>
      <c r="D16" t="str">
        <f>VLOOKUP(B16,'SUMMARY 08.28'!$A$7:$E$258,5,0)</f>
        <v>350-2201</v>
      </c>
      <c r="E16" s="172">
        <v>45898</v>
      </c>
      <c r="F16">
        <v>10243</v>
      </c>
      <c r="G16" t="s">
        <v>1587</v>
      </c>
      <c r="H16" s="1">
        <v>225090</v>
      </c>
      <c r="I16" s="228" t="s">
        <v>1322</v>
      </c>
      <c r="K16" s="234"/>
    </row>
    <row r="17" spans="2:11" x14ac:dyDescent="0.3">
      <c r="B17" s="174">
        <v>464974</v>
      </c>
      <c r="C17" s="165" t="s">
        <v>17</v>
      </c>
      <c r="D17" t="str">
        <f>VLOOKUP(B17,'SUMMARY 08.28'!$A$7:$E$258,5,0)</f>
        <v>350-2201</v>
      </c>
      <c r="E17" s="172">
        <v>45898</v>
      </c>
      <c r="F17">
        <v>10243</v>
      </c>
      <c r="G17" t="s">
        <v>1587</v>
      </c>
      <c r="H17" s="1">
        <v>0</v>
      </c>
      <c r="I17" s="228" t="s">
        <v>1322</v>
      </c>
      <c r="K17" s="234"/>
    </row>
    <row r="18" spans="2:11" x14ac:dyDescent="0.3">
      <c r="B18" s="174">
        <v>464974</v>
      </c>
      <c r="C18" s="165" t="s">
        <v>17</v>
      </c>
      <c r="D18" t="str">
        <f>VLOOKUP(B18,'SUMMARY 08.28'!$A$7:$E$258,5,0)</f>
        <v>350-2201</v>
      </c>
      <c r="E18" s="172">
        <v>45898</v>
      </c>
      <c r="F18">
        <v>10243</v>
      </c>
      <c r="G18" t="s">
        <v>1587</v>
      </c>
      <c r="H18" s="1">
        <v>0</v>
      </c>
      <c r="I18" s="228" t="s">
        <v>1322</v>
      </c>
      <c r="K18" s="234"/>
    </row>
    <row r="19" spans="2:11" x14ac:dyDescent="0.3">
      <c r="B19" s="174">
        <v>464971</v>
      </c>
      <c r="C19" s="165" t="s">
        <v>17</v>
      </c>
      <c r="D19" t="str">
        <f>VLOOKUP(B19,'SUMMARY 08.28'!$A$7:$E$258,5,0)</f>
        <v>119-2201</v>
      </c>
      <c r="E19" s="172">
        <v>45897</v>
      </c>
      <c r="F19">
        <v>24907</v>
      </c>
      <c r="G19" t="s">
        <v>217</v>
      </c>
      <c r="H19" s="1">
        <v>9800</v>
      </c>
      <c r="I19" s="228" t="s">
        <v>1322</v>
      </c>
      <c r="K19" s="234"/>
    </row>
    <row r="20" spans="2:11" x14ac:dyDescent="0.3">
      <c r="B20" s="174">
        <v>464969</v>
      </c>
      <c r="C20" s="165" t="s">
        <v>17</v>
      </c>
      <c r="D20" t="str">
        <f>VLOOKUP(B20,'SUMMARY 08.28'!$A$7:$E$258,5,0)</f>
        <v>360-2201</v>
      </c>
      <c r="E20" s="172">
        <v>45897</v>
      </c>
      <c r="F20">
        <v>10244</v>
      </c>
      <c r="G20" t="s">
        <v>31</v>
      </c>
      <c r="H20" s="1">
        <v>4200</v>
      </c>
      <c r="I20" s="228" t="s">
        <v>1322</v>
      </c>
      <c r="K20" s="234"/>
    </row>
    <row r="21" spans="2:11" x14ac:dyDescent="0.3">
      <c r="B21" s="174">
        <v>464898</v>
      </c>
      <c r="C21" s="165" t="s">
        <v>17</v>
      </c>
      <c r="D21" t="str">
        <f>VLOOKUP(B21,'SUMMARY 08.28'!$A$7:$E$258,5,0)</f>
        <v>154-2201</v>
      </c>
      <c r="E21" s="172">
        <v>45883</v>
      </c>
      <c r="F21">
        <v>26847</v>
      </c>
      <c r="G21" t="s">
        <v>310</v>
      </c>
      <c r="H21" s="1">
        <v>108019.04</v>
      </c>
      <c r="I21" s="228" t="s">
        <v>1322</v>
      </c>
      <c r="K21" s="234"/>
    </row>
    <row r="22" spans="2:11" x14ac:dyDescent="0.3">
      <c r="B22" s="174">
        <v>464897</v>
      </c>
      <c r="C22" s="165" t="s">
        <v>17</v>
      </c>
      <c r="D22" t="str">
        <f>VLOOKUP(B22,'SUMMARY 08.28'!$A$7:$E$258,5,0)</f>
        <v>119-2201</v>
      </c>
      <c r="E22" s="172">
        <v>45883</v>
      </c>
      <c r="F22">
        <v>25300</v>
      </c>
      <c r="G22" t="s">
        <v>1557</v>
      </c>
      <c r="H22" s="1">
        <v>300347.83</v>
      </c>
      <c r="I22" s="228" t="s">
        <v>1322</v>
      </c>
      <c r="K22" s="234"/>
    </row>
    <row r="23" spans="2:11" x14ac:dyDescent="0.3">
      <c r="B23" s="174">
        <v>464896</v>
      </c>
      <c r="C23" s="165" t="s">
        <v>17</v>
      </c>
      <c r="D23" t="str">
        <f>VLOOKUP(B23,'SUMMARY 08.28'!$A$7:$E$258,5,0)</f>
        <v>127-2201</v>
      </c>
      <c r="E23" s="172">
        <v>45883</v>
      </c>
      <c r="F23">
        <v>10220</v>
      </c>
      <c r="G23" t="s">
        <v>41</v>
      </c>
      <c r="H23" s="11">
        <v>7454.4</v>
      </c>
      <c r="I23" s="228" t="s">
        <v>1322</v>
      </c>
      <c r="J23" s="11"/>
      <c r="K23" s="234"/>
    </row>
    <row r="24" spans="2:11" x14ac:dyDescent="0.3">
      <c r="B24" s="174">
        <v>464815</v>
      </c>
      <c r="C24" s="165" t="s">
        <v>17</v>
      </c>
      <c r="D24" t="str">
        <f>VLOOKUP(B24,'SUMMARY 08.28'!$A$7:$E$258,5,0)</f>
        <v>503-2201</v>
      </c>
      <c r="E24" s="172">
        <v>45875</v>
      </c>
      <c r="F24">
        <v>24907</v>
      </c>
      <c r="G24" t="s">
        <v>217</v>
      </c>
      <c r="H24" s="11">
        <v>6663</v>
      </c>
      <c r="I24" s="228" t="s">
        <v>1322</v>
      </c>
      <c r="J24" s="11"/>
      <c r="K24" s="234"/>
    </row>
    <row r="25" spans="2:11" x14ac:dyDescent="0.3">
      <c r="B25" s="174">
        <v>464814</v>
      </c>
      <c r="C25" s="165" t="s">
        <v>17</v>
      </c>
      <c r="D25" t="str">
        <f>VLOOKUP(B25,'SUMMARY 08.28'!$A$7:$E$258,5,0)</f>
        <v>340-2201</v>
      </c>
      <c r="E25" s="172">
        <v>45875</v>
      </c>
      <c r="F25">
        <v>24907</v>
      </c>
      <c r="G25" t="s">
        <v>217</v>
      </c>
      <c r="H25" s="11">
        <v>26719</v>
      </c>
      <c r="I25" s="228" t="s">
        <v>1322</v>
      </c>
      <c r="J25" s="11"/>
      <c r="K25" s="234"/>
    </row>
    <row r="26" spans="2:11" x14ac:dyDescent="0.3">
      <c r="B26" s="174">
        <v>464758</v>
      </c>
      <c r="C26" s="165" t="s">
        <v>17</v>
      </c>
      <c r="D26" t="str">
        <f>VLOOKUP(B26,'SUMMARY 08.28'!$A$7:$E$258,5,0)</f>
        <v>360-2201</v>
      </c>
      <c r="E26" s="172">
        <v>45859</v>
      </c>
      <c r="F26">
        <v>23554</v>
      </c>
      <c r="G26" t="s">
        <v>113</v>
      </c>
      <c r="H26" s="11">
        <v>22233.759999999998</v>
      </c>
      <c r="I26" s="228" t="s">
        <v>1322</v>
      </c>
      <c r="J26" s="11"/>
      <c r="K26" s="234"/>
    </row>
    <row r="27" spans="2:11" x14ac:dyDescent="0.3">
      <c r="B27" s="174">
        <v>464756</v>
      </c>
      <c r="C27" s="165" t="s">
        <v>17</v>
      </c>
      <c r="D27" t="str">
        <f>VLOOKUP(B27,'SUMMARY 08.28'!$A$7:$E$258,5,0)</f>
        <v>350-2201</v>
      </c>
      <c r="E27" s="172">
        <v>45859</v>
      </c>
      <c r="F27">
        <v>10214</v>
      </c>
      <c r="G27" t="s">
        <v>39</v>
      </c>
      <c r="H27" s="11">
        <v>32584.799999999999</v>
      </c>
      <c r="I27" s="228" t="s">
        <v>1322</v>
      </c>
      <c r="J27" s="11"/>
      <c r="K27" s="234"/>
    </row>
    <row r="28" spans="2:11" x14ac:dyDescent="0.3">
      <c r="B28" s="174">
        <v>464721</v>
      </c>
      <c r="C28" s="165" t="s">
        <v>17</v>
      </c>
      <c r="D28" t="str">
        <f>VLOOKUP(B28,'SUMMARY 08.28'!$A$7:$E$258,5,0)</f>
        <v>503-2201</v>
      </c>
      <c r="E28" s="172">
        <v>45848</v>
      </c>
      <c r="F28">
        <v>10300</v>
      </c>
      <c r="G28" t="s">
        <v>1558</v>
      </c>
      <c r="H28" s="11">
        <v>2193.2399999999998</v>
      </c>
      <c r="I28" s="228" t="s">
        <v>1322</v>
      </c>
      <c r="J28" s="11"/>
      <c r="K28" s="234"/>
    </row>
    <row r="29" spans="2:11" x14ac:dyDescent="0.3">
      <c r="B29" s="174">
        <v>464673</v>
      </c>
      <c r="C29" s="165" t="s">
        <v>17</v>
      </c>
      <c r="D29" t="str">
        <f>VLOOKUP(B29,'SUMMARY 08.28'!$A$7:$E$258,5,0)</f>
        <v>360-2201</v>
      </c>
      <c r="E29" s="172">
        <v>45838</v>
      </c>
      <c r="F29">
        <v>10247</v>
      </c>
      <c r="G29" t="s">
        <v>32</v>
      </c>
      <c r="H29" s="11">
        <v>18565</v>
      </c>
      <c r="I29" s="41">
        <f>VLOOKUP(B29,'PurchaseOrders.List-JUL'!$A$8:$E$238,5,0)</f>
        <v>18565</v>
      </c>
      <c r="J29" s="11"/>
      <c r="K29" s="234"/>
    </row>
    <row r="30" spans="2:11" x14ac:dyDescent="0.3">
      <c r="B30" s="174">
        <v>464672</v>
      </c>
      <c r="C30" s="165" t="s">
        <v>17</v>
      </c>
      <c r="D30" t="str">
        <f>VLOOKUP(B30,'SUMMARY 08.28'!$A$7:$E$258,5,0)</f>
        <v>741-2201</v>
      </c>
      <c r="E30" s="172">
        <v>45838</v>
      </c>
      <c r="F30">
        <v>10438</v>
      </c>
      <c r="G30" t="s">
        <v>103</v>
      </c>
      <c r="H30" s="11">
        <v>12206.44</v>
      </c>
      <c r="I30" s="41">
        <f>VLOOKUP(B30,'PurchaseOrders.List-JUL'!$A$8:$E$238,5,0)</f>
        <v>12206.44</v>
      </c>
      <c r="J30" s="11"/>
      <c r="K30" s="234"/>
    </row>
    <row r="31" spans="2:11" x14ac:dyDescent="0.3">
      <c r="B31" s="174">
        <v>464643</v>
      </c>
      <c r="C31" s="165" t="s">
        <v>17</v>
      </c>
      <c r="D31" t="str">
        <f>VLOOKUP(B31,'SUMMARY 08.28'!$A$7:$E$258,5,0)</f>
        <v>270-2201</v>
      </c>
      <c r="E31" s="172">
        <v>45824</v>
      </c>
      <c r="F31">
        <v>27018</v>
      </c>
      <c r="G31" t="s">
        <v>355</v>
      </c>
      <c r="H31" s="11">
        <v>10300</v>
      </c>
      <c r="I31" s="41">
        <f>VLOOKUP(B31,'PurchaseOrders.List-JUL'!$A$8:$E$238,5,0)</f>
        <v>10300</v>
      </c>
      <c r="J31" s="11"/>
      <c r="K31" s="234"/>
    </row>
    <row r="32" spans="2:11" x14ac:dyDescent="0.3">
      <c r="B32" s="174">
        <v>464576</v>
      </c>
      <c r="C32" s="165" t="s">
        <v>17</v>
      </c>
      <c r="D32" t="str">
        <f>VLOOKUP(B32,'SUMMARY 08.28'!$A$7:$E$258,5,0)</f>
        <v>360-2201</v>
      </c>
      <c r="E32" s="172">
        <v>45810</v>
      </c>
      <c r="F32">
        <v>10448</v>
      </c>
      <c r="G32" t="s">
        <v>37</v>
      </c>
      <c r="H32" s="11">
        <v>36547</v>
      </c>
      <c r="I32" s="41">
        <f>VLOOKUP(B32,'PurchaseOrders.List-JUL'!$A$8:$E$238,5,0)</f>
        <v>36547</v>
      </c>
      <c r="J32" s="11"/>
      <c r="K32" s="234"/>
    </row>
    <row r="33" spans="2:11" x14ac:dyDescent="0.3">
      <c r="B33" s="174">
        <v>464542</v>
      </c>
      <c r="C33" s="165" t="s">
        <v>17</v>
      </c>
      <c r="D33" t="str">
        <f>VLOOKUP(B33,'SUMMARY 08.28'!$A$7:$E$258,5,0)</f>
        <v>360-2201</v>
      </c>
      <c r="E33" s="172">
        <v>45799</v>
      </c>
      <c r="F33">
        <v>23665</v>
      </c>
      <c r="G33" t="s">
        <v>1521</v>
      </c>
      <c r="H33" s="11">
        <v>204938.16</v>
      </c>
      <c r="I33" s="41">
        <f>VLOOKUP(B33,'PurchaseOrders.List-JUL'!$A$8:$E$238,5,0)</f>
        <v>204938.16</v>
      </c>
      <c r="J33" s="11"/>
      <c r="K33" s="234"/>
    </row>
    <row r="34" spans="2:11" x14ac:dyDescent="0.3">
      <c r="B34" s="174">
        <v>464538</v>
      </c>
      <c r="C34" s="165" t="s">
        <v>17</v>
      </c>
      <c r="D34" t="str">
        <f>VLOOKUP(B34,'SUMMARY 08.28'!$A$7:$E$258,5,0)</f>
        <v>154-2201</v>
      </c>
      <c r="E34" s="172">
        <v>45798</v>
      </c>
      <c r="F34">
        <v>10274</v>
      </c>
      <c r="G34" t="s">
        <v>116</v>
      </c>
      <c r="H34" s="1">
        <v>24657</v>
      </c>
      <c r="I34" s="41">
        <f>VLOOKUP(B34,'PurchaseOrders.List-JUL'!$A$8:$E$238,5,0)</f>
        <v>24657</v>
      </c>
      <c r="K34" s="234"/>
    </row>
    <row r="35" spans="2:11" x14ac:dyDescent="0.3">
      <c r="B35" s="174">
        <v>464537</v>
      </c>
      <c r="C35" s="165" t="s">
        <v>17</v>
      </c>
      <c r="D35" t="str">
        <f>VLOOKUP(B35,'SUMMARY 08.28'!$A$7:$E$258,5,0)</f>
        <v>120-2201</v>
      </c>
      <c r="E35" s="172">
        <v>45798</v>
      </c>
      <c r="F35">
        <v>24769</v>
      </c>
      <c r="G35" t="s">
        <v>1518</v>
      </c>
      <c r="H35" s="1">
        <v>12463</v>
      </c>
      <c r="I35" s="41">
        <f>VLOOKUP(B35,'PurchaseOrders.List-JUL'!$A$8:$E$238,5,0)</f>
        <v>12463</v>
      </c>
      <c r="K35" s="234"/>
    </row>
    <row r="36" spans="2:11" x14ac:dyDescent="0.3">
      <c r="B36" s="174">
        <v>464536</v>
      </c>
      <c r="C36" s="165" t="s">
        <v>17</v>
      </c>
      <c r="D36" t="str">
        <f>VLOOKUP(B36,'SUMMARY 08.28'!$A$7:$E$258,5,0)</f>
        <v>230-2201</v>
      </c>
      <c r="E36" s="172">
        <v>45798</v>
      </c>
      <c r="F36">
        <v>24769</v>
      </c>
      <c r="G36" t="s">
        <v>1518</v>
      </c>
      <c r="H36" s="1">
        <v>20691</v>
      </c>
      <c r="I36" s="41">
        <f>VLOOKUP(B36,'PurchaseOrders.List-JUL'!$A$8:$E$238,5,0)</f>
        <v>20691</v>
      </c>
      <c r="K36" s="234"/>
    </row>
    <row r="37" spans="2:11" x14ac:dyDescent="0.3">
      <c r="B37" s="174">
        <v>464529</v>
      </c>
      <c r="C37" s="165" t="s">
        <v>17</v>
      </c>
      <c r="D37" t="str">
        <f>VLOOKUP(B37,'SUMMARY 08.28'!$A$7:$E$258,5,0)</f>
        <v>315-2201</v>
      </c>
      <c r="E37" s="172">
        <v>45798</v>
      </c>
      <c r="F37">
        <v>10247</v>
      </c>
      <c r="G37" t="s">
        <v>32</v>
      </c>
      <c r="H37" s="1">
        <v>17970.25</v>
      </c>
      <c r="I37" s="41">
        <f>VLOOKUP(B37,'PurchaseOrders.List-JUL'!$A$8:$E$238,5,0)</f>
        <v>17970.25</v>
      </c>
      <c r="K37" s="234"/>
    </row>
    <row r="38" spans="2:11" x14ac:dyDescent="0.3">
      <c r="B38" s="174">
        <v>464524</v>
      </c>
      <c r="C38" s="165" t="s">
        <v>17</v>
      </c>
      <c r="D38" t="str">
        <f>VLOOKUP(B38,'SUMMARY 08.28'!$A$7:$E$258,5,0)</f>
        <v>340-2201</v>
      </c>
      <c r="E38" s="172">
        <v>45798</v>
      </c>
      <c r="F38">
        <v>10438</v>
      </c>
      <c r="G38" t="s">
        <v>103</v>
      </c>
      <c r="H38" s="1">
        <v>439724.38</v>
      </c>
      <c r="I38" s="41">
        <f>VLOOKUP(B38,'PurchaseOrders.List-JUL'!$A$8:$E$238,5,0)</f>
        <v>439724.38</v>
      </c>
      <c r="K38" s="234"/>
    </row>
    <row r="39" spans="2:11" x14ac:dyDescent="0.3">
      <c r="B39" s="174">
        <v>464523</v>
      </c>
      <c r="C39" s="165" t="s">
        <v>17</v>
      </c>
      <c r="D39" t="str">
        <f>VLOOKUP(B39,'SUMMARY 08.28'!$A$7:$E$258,5,0)</f>
        <v>180-2201</v>
      </c>
      <c r="E39" s="172">
        <v>45798</v>
      </c>
      <c r="F39">
        <v>10280</v>
      </c>
      <c r="G39" t="s">
        <v>89</v>
      </c>
      <c r="H39" s="1">
        <v>12350</v>
      </c>
      <c r="I39" s="41">
        <f>VLOOKUP(B39,'PurchaseOrders.List-JUL'!$A$8:$E$238,5,0)</f>
        <v>12350</v>
      </c>
      <c r="K39" s="234"/>
    </row>
    <row r="40" spans="2:11" x14ac:dyDescent="0.3">
      <c r="B40" s="174">
        <v>464503</v>
      </c>
      <c r="C40" s="165" t="s">
        <v>17</v>
      </c>
      <c r="D40" t="str">
        <f>VLOOKUP(B40,'SUMMARY 08.28'!$A$7:$E$258,5,0)</f>
        <v>147-2201</v>
      </c>
      <c r="E40" s="172">
        <v>45790</v>
      </c>
      <c r="F40">
        <v>10320</v>
      </c>
      <c r="G40" t="s">
        <v>47</v>
      </c>
      <c r="H40" s="1">
        <v>2295</v>
      </c>
      <c r="I40" s="41">
        <f>VLOOKUP(B40,'PurchaseOrders.List-JUL'!$A$8:$E$238,5,0)</f>
        <v>2295</v>
      </c>
      <c r="K40" s="234"/>
    </row>
    <row r="41" spans="2:11" x14ac:dyDescent="0.3">
      <c r="B41" s="174">
        <v>464489</v>
      </c>
      <c r="C41" s="165" t="s">
        <v>17</v>
      </c>
      <c r="D41" t="str">
        <f>VLOOKUP(B41,'SUMMARY 08.28'!$A$7:$E$258,5,0)</f>
        <v>315-2201</v>
      </c>
      <c r="E41" s="172">
        <v>45785</v>
      </c>
      <c r="F41">
        <v>22510</v>
      </c>
      <c r="G41" t="s">
        <v>102</v>
      </c>
      <c r="H41" s="1">
        <v>6989.49</v>
      </c>
      <c r="I41" s="41">
        <f>VLOOKUP(B41,'PurchaseOrders.List-JUL'!$A$8:$E$238,5,0)</f>
        <v>6989.49</v>
      </c>
      <c r="K41" s="234"/>
    </row>
    <row r="42" spans="2:11" x14ac:dyDescent="0.3">
      <c r="B42" s="174">
        <v>464488</v>
      </c>
      <c r="C42" s="165" t="s">
        <v>17</v>
      </c>
      <c r="D42" t="str">
        <f>VLOOKUP(B42,'SUMMARY 08.28'!$A$7:$E$258,5,0)</f>
        <v>147-2201</v>
      </c>
      <c r="E42" s="172">
        <v>45785</v>
      </c>
      <c r="F42">
        <v>24692</v>
      </c>
      <c r="G42" t="s">
        <v>119</v>
      </c>
      <c r="H42" s="1">
        <v>224283.77</v>
      </c>
      <c r="I42" s="41">
        <f>VLOOKUP(B42,'PurchaseOrders.List-JUL'!$A$8:$E$238,5,0)</f>
        <v>224283.77</v>
      </c>
      <c r="K42" s="234"/>
    </row>
    <row r="43" spans="2:11" x14ac:dyDescent="0.3">
      <c r="B43" s="174">
        <v>464486</v>
      </c>
      <c r="C43" s="165" t="s">
        <v>17</v>
      </c>
      <c r="D43" t="str">
        <f>VLOOKUP(B43,'SUMMARY 08.28'!$A$7:$E$258,5,0)</f>
        <v>260-2201</v>
      </c>
      <c r="E43" s="172">
        <v>45785</v>
      </c>
      <c r="F43">
        <v>24769</v>
      </c>
      <c r="G43" t="s">
        <v>1518</v>
      </c>
      <c r="H43" s="1">
        <v>21382</v>
      </c>
      <c r="I43" s="41">
        <f>VLOOKUP(B43,'PurchaseOrders.List-JUL'!$A$8:$E$238,5,0)</f>
        <v>21382</v>
      </c>
      <c r="K43" s="234"/>
    </row>
    <row r="44" spans="2:11" x14ac:dyDescent="0.3">
      <c r="B44" s="174">
        <v>464485</v>
      </c>
      <c r="C44" s="165" t="s">
        <v>17</v>
      </c>
      <c r="D44" t="str">
        <f>VLOOKUP(B44,'SUMMARY 08.28'!$A$7:$E$258,5,0)</f>
        <v>270-2201</v>
      </c>
      <c r="E44" s="172">
        <v>45785</v>
      </c>
      <c r="F44">
        <v>24769</v>
      </c>
      <c r="G44" t="s">
        <v>1518</v>
      </c>
      <c r="H44" s="1">
        <v>20887</v>
      </c>
      <c r="I44" s="41">
        <f>VLOOKUP(B44,'PurchaseOrders.List-JUL'!$A$8:$E$238,5,0)</f>
        <v>20887</v>
      </c>
      <c r="K44" s="234"/>
    </row>
    <row r="45" spans="2:11" x14ac:dyDescent="0.3">
      <c r="B45" s="174">
        <v>464478</v>
      </c>
      <c r="C45" s="165" t="s">
        <v>17</v>
      </c>
      <c r="D45" t="str">
        <f>VLOOKUP(B45,'SUMMARY 08.28'!$A$7:$E$258,5,0)</f>
        <v>310-2201</v>
      </c>
      <c r="E45" s="172">
        <v>45785</v>
      </c>
      <c r="F45">
        <v>25011</v>
      </c>
      <c r="G45" t="s">
        <v>239</v>
      </c>
      <c r="H45" s="1">
        <v>99000</v>
      </c>
      <c r="I45" s="41">
        <f>VLOOKUP(B45,'PurchaseOrders.List-JUL'!$A$8:$E$238,5,0)</f>
        <v>99000</v>
      </c>
      <c r="K45" s="234"/>
    </row>
    <row r="46" spans="2:11" x14ac:dyDescent="0.3">
      <c r="B46" s="174">
        <v>464459</v>
      </c>
      <c r="C46" s="165" t="s">
        <v>17</v>
      </c>
      <c r="D46" t="str">
        <f>VLOOKUP(B46,'SUMMARY 08.28'!$A$7:$E$258,5,0)</f>
        <v>506-2201</v>
      </c>
      <c r="E46" s="172">
        <v>45779</v>
      </c>
      <c r="F46">
        <v>10208</v>
      </c>
      <c r="G46" t="s">
        <v>30</v>
      </c>
      <c r="H46" s="1">
        <v>152196</v>
      </c>
      <c r="I46" s="41">
        <f>VLOOKUP(B46,'PurchaseOrders.List-JUL'!$A$8:$E$238,5,0)</f>
        <v>152196</v>
      </c>
      <c r="K46" s="234"/>
    </row>
    <row r="47" spans="2:11" x14ac:dyDescent="0.3">
      <c r="B47" s="174">
        <v>464456</v>
      </c>
      <c r="C47" s="165" t="s">
        <v>17</v>
      </c>
      <c r="D47" t="str">
        <f>VLOOKUP(B47,'SUMMARY 08.28'!$A$7:$E$258,5,0)</f>
        <v>250-2201</v>
      </c>
      <c r="E47" s="172">
        <v>45779</v>
      </c>
      <c r="F47">
        <v>24769</v>
      </c>
      <c r="G47" t="s">
        <v>1518</v>
      </c>
      <c r="H47" s="1">
        <v>20544</v>
      </c>
      <c r="I47" s="41">
        <f>VLOOKUP(B47,'PurchaseOrders.List-JUL'!$A$8:$E$238,5,0)</f>
        <v>20544</v>
      </c>
      <c r="K47" s="234"/>
    </row>
    <row r="48" spans="2:11" x14ac:dyDescent="0.3">
      <c r="B48" s="174">
        <v>464438</v>
      </c>
      <c r="C48" s="165" t="s">
        <v>17</v>
      </c>
      <c r="D48" t="str">
        <f>VLOOKUP(B48,'SUMMARY 08.28'!$A$7:$E$258,5,0)</f>
        <v>310-2201</v>
      </c>
      <c r="E48" s="172">
        <v>45777</v>
      </c>
      <c r="F48">
        <v>27060</v>
      </c>
      <c r="G48" t="s">
        <v>1548</v>
      </c>
      <c r="H48" s="1">
        <v>850.3</v>
      </c>
      <c r="I48" s="41">
        <f>VLOOKUP(B48,'PurchaseOrders.List-JUL'!$A$8:$E$238,5,0)</f>
        <v>850.3</v>
      </c>
      <c r="K48" s="234"/>
    </row>
    <row r="49" spans="2:11" x14ac:dyDescent="0.3">
      <c r="B49" s="174">
        <v>464423</v>
      </c>
      <c r="C49" s="165" t="s">
        <v>17</v>
      </c>
      <c r="D49" t="str">
        <f>VLOOKUP(B49,'SUMMARY 08.28'!$A$7:$E$258,5,0)</f>
        <v>798-2201</v>
      </c>
      <c r="E49" s="172">
        <v>45775</v>
      </c>
      <c r="F49">
        <v>25243</v>
      </c>
      <c r="G49" t="s">
        <v>236</v>
      </c>
      <c r="H49" s="1">
        <v>88800</v>
      </c>
      <c r="I49" s="41">
        <f>VLOOKUP(B49,'PurchaseOrders.List-JUL'!$A$8:$E$238,5,0)</f>
        <v>88800</v>
      </c>
      <c r="K49" s="234"/>
    </row>
    <row r="50" spans="2:11" x14ac:dyDescent="0.3">
      <c r="B50" s="174">
        <v>464423</v>
      </c>
      <c r="C50" s="165" t="s">
        <v>17</v>
      </c>
      <c r="D50" t="str">
        <f>VLOOKUP(B50,'SUMMARY 08.28'!$A$7:$E$258,5,0)</f>
        <v>798-2201</v>
      </c>
      <c r="E50" s="172">
        <v>45775</v>
      </c>
      <c r="F50">
        <v>25243</v>
      </c>
      <c r="G50" t="s">
        <v>236</v>
      </c>
      <c r="H50" s="1">
        <v>0</v>
      </c>
      <c r="I50" s="255">
        <v>0</v>
      </c>
      <c r="K50" s="234"/>
    </row>
    <row r="51" spans="2:11" x14ac:dyDescent="0.3">
      <c r="B51" s="174">
        <v>464347</v>
      </c>
      <c r="C51" s="165" t="s">
        <v>17</v>
      </c>
      <c r="D51" t="str">
        <f>VLOOKUP(B51,'SUMMARY 08.28'!$A$7:$E$258,5,0)</f>
        <v>120-2201</v>
      </c>
      <c r="E51" s="172">
        <v>45747</v>
      </c>
      <c r="F51">
        <v>25243</v>
      </c>
      <c r="G51" t="s">
        <v>236</v>
      </c>
      <c r="H51" s="1">
        <v>114471</v>
      </c>
      <c r="I51" s="41">
        <f>VLOOKUP(B51,'PurchaseOrders.List-JUL'!$A$8:$E$238,5,0)</f>
        <v>114471</v>
      </c>
      <c r="K51" s="234"/>
    </row>
    <row r="52" spans="2:11" x14ac:dyDescent="0.3">
      <c r="B52" s="174">
        <v>464347</v>
      </c>
      <c r="C52" s="165" t="s">
        <v>17</v>
      </c>
      <c r="D52" t="str">
        <f>VLOOKUP(B52,'SUMMARY 08.28'!$A$7:$E$258,5,0)</f>
        <v>120-2201</v>
      </c>
      <c r="E52" s="172">
        <v>45747</v>
      </c>
      <c r="F52">
        <v>25243</v>
      </c>
      <c r="G52" t="s">
        <v>236</v>
      </c>
      <c r="H52" s="1">
        <v>0</v>
      </c>
      <c r="I52" s="255">
        <v>0</v>
      </c>
      <c r="K52" s="234"/>
    </row>
    <row r="53" spans="2:11" x14ac:dyDescent="0.3">
      <c r="B53" s="174">
        <v>464347</v>
      </c>
      <c r="C53" s="165" t="s">
        <v>17</v>
      </c>
      <c r="D53" t="str">
        <f>VLOOKUP(B53,'SUMMARY 08.28'!$A$7:$E$258,5,0)</f>
        <v>120-2201</v>
      </c>
      <c r="E53" s="172">
        <v>45747</v>
      </c>
      <c r="F53">
        <v>25243</v>
      </c>
      <c r="G53" t="s">
        <v>236</v>
      </c>
      <c r="H53" s="1">
        <v>0</v>
      </c>
      <c r="I53" s="255">
        <v>0</v>
      </c>
      <c r="K53" s="234"/>
    </row>
    <row r="54" spans="2:11" x14ac:dyDescent="0.3">
      <c r="B54" s="174">
        <v>464347</v>
      </c>
      <c r="C54" s="165" t="s">
        <v>17</v>
      </c>
      <c r="D54" t="str">
        <f>VLOOKUP(B54,'SUMMARY 08.28'!$A$7:$E$258,5,0)</f>
        <v>120-2201</v>
      </c>
      <c r="E54" s="172">
        <v>45747</v>
      </c>
      <c r="F54">
        <v>25243</v>
      </c>
      <c r="G54" t="s">
        <v>236</v>
      </c>
      <c r="H54" s="1">
        <v>0</v>
      </c>
      <c r="I54" s="255">
        <v>0</v>
      </c>
      <c r="K54" s="234"/>
    </row>
    <row r="55" spans="2:11" x14ac:dyDescent="0.3">
      <c r="B55" s="174">
        <v>464347</v>
      </c>
      <c r="C55" s="165" t="s">
        <v>17</v>
      </c>
      <c r="D55" t="str">
        <f>VLOOKUP(B55,'SUMMARY 08.28'!$A$7:$E$258,5,0)</f>
        <v>120-2201</v>
      </c>
      <c r="E55" s="172">
        <v>45747</v>
      </c>
      <c r="F55">
        <v>25243</v>
      </c>
      <c r="G55" t="s">
        <v>236</v>
      </c>
      <c r="H55" s="1">
        <v>0</v>
      </c>
      <c r="I55" s="255">
        <v>0</v>
      </c>
      <c r="K55" s="234"/>
    </row>
    <row r="56" spans="2:11" x14ac:dyDescent="0.3">
      <c r="B56" s="174">
        <v>464346</v>
      </c>
      <c r="C56" s="165" t="s">
        <v>17</v>
      </c>
      <c r="D56" t="str">
        <f>VLOOKUP(B56,'SUMMARY 08.28'!$A$7:$E$258,5,0)</f>
        <v>505-2201</v>
      </c>
      <c r="E56" s="172">
        <v>45747</v>
      </c>
      <c r="F56">
        <v>25243</v>
      </c>
      <c r="G56" t="s">
        <v>236</v>
      </c>
      <c r="H56" s="1">
        <v>245853</v>
      </c>
      <c r="I56" s="41">
        <f>VLOOKUP(B56,'PurchaseOrders.List-JUL'!$A$8:$E$238,5,0)</f>
        <v>245853</v>
      </c>
      <c r="K56" s="234"/>
    </row>
    <row r="57" spans="2:11" x14ac:dyDescent="0.3">
      <c r="B57" s="174">
        <v>464345</v>
      </c>
      <c r="C57" s="165" t="s">
        <v>17</v>
      </c>
      <c r="D57" t="str">
        <f>VLOOKUP(B57,'SUMMARY 08.28'!$A$7:$E$258,5,0)</f>
        <v>505-2201</v>
      </c>
      <c r="E57" s="172">
        <v>45744</v>
      </c>
      <c r="F57">
        <v>25657</v>
      </c>
      <c r="G57" t="s">
        <v>256</v>
      </c>
      <c r="H57" s="1">
        <v>3000</v>
      </c>
      <c r="I57" s="41">
        <f>VLOOKUP(B57,'PurchaseOrders.List-JUL'!$A$8:$E$238,5,0)</f>
        <v>3000</v>
      </c>
      <c r="K57" s="234"/>
    </row>
    <row r="58" spans="2:11" x14ac:dyDescent="0.3">
      <c r="B58" s="174">
        <v>464344</v>
      </c>
      <c r="C58" s="165" t="s">
        <v>17</v>
      </c>
      <c r="D58" t="str">
        <f>VLOOKUP(B58,'SUMMARY 08.28'!$A$7:$E$258,5,0)</f>
        <v>PLAYGROUNDS-22</v>
      </c>
      <c r="E58" s="172">
        <v>45744</v>
      </c>
      <c r="F58">
        <v>10309</v>
      </c>
      <c r="G58" t="s">
        <v>44</v>
      </c>
      <c r="H58" s="1">
        <v>26250</v>
      </c>
      <c r="I58" s="41">
        <f>VLOOKUP(B58,'PurchaseOrders.List-JUL'!$A$8:$E$238,5,0)</f>
        <v>26250</v>
      </c>
      <c r="K58" s="234"/>
    </row>
    <row r="59" spans="2:11" x14ac:dyDescent="0.3">
      <c r="B59" s="174">
        <v>464291</v>
      </c>
      <c r="C59" s="165" t="s">
        <v>17</v>
      </c>
      <c r="D59" t="str">
        <f>VLOOKUP(B59,'SUMMARY 08.28'!$A$7:$E$258,5,0)</f>
        <v>956-2201</v>
      </c>
      <c r="E59" s="172">
        <v>45728</v>
      </c>
      <c r="F59">
        <v>26046</v>
      </c>
      <c r="G59" t="s">
        <v>352</v>
      </c>
      <c r="H59" s="1">
        <v>265890.13</v>
      </c>
      <c r="I59" s="41">
        <f>VLOOKUP(B59,'PurchaseOrders.List-JUL'!$A$8:$E$238,5,0)</f>
        <v>265890.13</v>
      </c>
      <c r="K59" s="234"/>
    </row>
    <row r="60" spans="2:11" x14ac:dyDescent="0.3">
      <c r="B60" s="174">
        <v>464283</v>
      </c>
      <c r="C60" s="165" t="s">
        <v>17</v>
      </c>
      <c r="D60" t="str">
        <f>VLOOKUP(B60,'SUMMARY 08.28'!$A$7:$E$258,5,0)</f>
        <v>360-2201</v>
      </c>
      <c r="E60" s="172">
        <v>45726</v>
      </c>
      <c r="F60">
        <v>28426</v>
      </c>
      <c r="G60" t="s">
        <v>1531</v>
      </c>
      <c r="H60" s="1">
        <v>85742.05</v>
      </c>
      <c r="I60" s="41">
        <f>VLOOKUP(B60,'PurchaseOrders.List-JUL'!$A$8:$E$238,5,0)</f>
        <v>85742.05</v>
      </c>
      <c r="K60" s="234"/>
    </row>
    <row r="61" spans="2:11" x14ac:dyDescent="0.3">
      <c r="B61" s="174">
        <v>464270</v>
      </c>
      <c r="C61" s="165" t="s">
        <v>17</v>
      </c>
      <c r="D61" t="str">
        <f>VLOOKUP(B61,'SUMMARY 08.28'!$A$7:$E$258,5,0)</f>
        <v>158-2201</v>
      </c>
      <c r="E61" s="172">
        <v>45723</v>
      </c>
      <c r="F61">
        <v>10309</v>
      </c>
      <c r="G61" t="s">
        <v>44</v>
      </c>
      <c r="H61" s="1">
        <v>372238</v>
      </c>
      <c r="I61" s="41">
        <f>VLOOKUP(B61,'PurchaseOrders.List-JUL'!$A$8:$E$238,5,0)</f>
        <v>372238</v>
      </c>
      <c r="K61" s="234"/>
    </row>
    <row r="62" spans="2:11" x14ac:dyDescent="0.3">
      <c r="B62" s="174">
        <v>464268</v>
      </c>
      <c r="C62" s="165" t="s">
        <v>17</v>
      </c>
      <c r="D62" t="str">
        <f>VLOOKUP(B62,'SUMMARY 08.28'!$A$7:$E$258,5,0)</f>
        <v>156-2201</v>
      </c>
      <c r="E62" s="172">
        <v>45723</v>
      </c>
      <c r="F62">
        <v>10309</v>
      </c>
      <c r="G62" t="s">
        <v>44</v>
      </c>
      <c r="H62" s="1">
        <v>365734.21</v>
      </c>
      <c r="I62" s="41">
        <f>VLOOKUP(B62,'PurchaseOrders.List-JUL'!$A$8:$E$238,5,0)</f>
        <v>365734.21</v>
      </c>
      <c r="K62" s="234"/>
    </row>
    <row r="63" spans="2:11" x14ac:dyDescent="0.3">
      <c r="B63" s="174">
        <v>464266</v>
      </c>
      <c r="C63" s="165" t="s">
        <v>17</v>
      </c>
      <c r="D63" t="str">
        <f>VLOOKUP(B63,'SUMMARY 08.28'!$A$7:$E$258,5,0)</f>
        <v>502-2201</v>
      </c>
      <c r="E63" s="172">
        <v>45723</v>
      </c>
      <c r="F63">
        <v>10309</v>
      </c>
      <c r="G63" t="s">
        <v>44</v>
      </c>
      <c r="H63" s="1">
        <v>302796.61</v>
      </c>
      <c r="I63" s="41">
        <f>VLOOKUP(B63,'PurchaseOrders.List-JUL'!$A$8:$E$238,5,0)</f>
        <v>302796.61</v>
      </c>
      <c r="K63" s="234"/>
    </row>
    <row r="64" spans="2:11" x14ac:dyDescent="0.3">
      <c r="B64" s="174">
        <v>464265</v>
      </c>
      <c r="C64" s="165" t="s">
        <v>17</v>
      </c>
      <c r="D64" t="str">
        <f>VLOOKUP(B64,'SUMMARY 08.28'!$A$7:$E$258,5,0)</f>
        <v>505-2201</v>
      </c>
      <c r="E64" s="172">
        <v>45723</v>
      </c>
      <c r="F64">
        <v>10309</v>
      </c>
      <c r="G64" t="s">
        <v>44</v>
      </c>
      <c r="H64" s="1">
        <v>525355.67000000004</v>
      </c>
      <c r="I64" s="41">
        <f>VLOOKUP(B64,'PurchaseOrders.List-JUL'!$A$8:$E$238,5,0)</f>
        <v>525355.67000000004</v>
      </c>
      <c r="K64" s="234"/>
    </row>
    <row r="65" spans="2:11" x14ac:dyDescent="0.3">
      <c r="B65" s="174">
        <v>464264</v>
      </c>
      <c r="C65" s="165" t="s">
        <v>17</v>
      </c>
      <c r="D65" t="str">
        <f>VLOOKUP(B65,'SUMMARY 08.28'!$A$7:$E$258,5,0)</f>
        <v>506-2201</v>
      </c>
      <c r="E65" s="172">
        <v>45723</v>
      </c>
      <c r="F65">
        <v>10309</v>
      </c>
      <c r="G65" t="s">
        <v>44</v>
      </c>
      <c r="H65" s="1">
        <v>343441.73</v>
      </c>
      <c r="I65" s="41">
        <f>VLOOKUP(B65,'PurchaseOrders.List-JUL'!$A$8:$E$238,5,0)</f>
        <v>343441.73</v>
      </c>
      <c r="K65" s="234"/>
    </row>
    <row r="66" spans="2:11" x14ac:dyDescent="0.3">
      <c r="B66" s="174">
        <v>464260</v>
      </c>
      <c r="C66" s="165" t="s">
        <v>17</v>
      </c>
      <c r="D66" t="str">
        <f>VLOOKUP(B66,'SUMMARY 08.28'!$A$7:$E$258,5,0)</f>
        <v>254-2201</v>
      </c>
      <c r="E66" s="172">
        <v>45723</v>
      </c>
      <c r="F66">
        <v>10320</v>
      </c>
      <c r="G66" t="s">
        <v>47</v>
      </c>
      <c r="H66" s="1">
        <v>8570</v>
      </c>
      <c r="I66" s="41">
        <f>VLOOKUP(B66,'PurchaseOrders.List-JUL'!$A$8:$E$238,5,0)</f>
        <v>8570</v>
      </c>
      <c r="K66" s="234"/>
    </row>
    <row r="67" spans="2:11" x14ac:dyDescent="0.3">
      <c r="B67" s="174">
        <v>464259</v>
      </c>
      <c r="C67" s="165" t="s">
        <v>17</v>
      </c>
      <c r="D67" t="str">
        <f>VLOOKUP(B67,'SUMMARY 08.28'!$A$7:$E$258,5,0)</f>
        <v>503-2201</v>
      </c>
      <c r="E67" s="172">
        <v>45723</v>
      </c>
      <c r="F67">
        <v>28303</v>
      </c>
      <c r="G67" t="s">
        <v>1510</v>
      </c>
      <c r="H67" s="1">
        <v>1132894</v>
      </c>
      <c r="I67" s="41">
        <f>VLOOKUP(B67,'PurchaseOrders.List-JUL'!$A$8:$E$238,5,0)</f>
        <v>1132894</v>
      </c>
      <c r="K67" s="234"/>
    </row>
    <row r="68" spans="2:11" x14ac:dyDescent="0.3">
      <c r="B68" s="174">
        <v>464258</v>
      </c>
      <c r="C68" s="165" t="s">
        <v>17</v>
      </c>
      <c r="D68" t="str">
        <f>VLOOKUP(B68,'SUMMARY 08.28'!$A$7:$E$258,5,0)</f>
        <v>157-2201</v>
      </c>
      <c r="E68" s="172">
        <v>45723</v>
      </c>
      <c r="F68">
        <v>10320</v>
      </c>
      <c r="G68" t="s">
        <v>47</v>
      </c>
      <c r="H68" s="11">
        <v>7225</v>
      </c>
      <c r="I68" s="41">
        <f>VLOOKUP(B68,'PurchaseOrders.List-JUL'!$A$8:$E$238,5,0)</f>
        <v>7225</v>
      </c>
      <c r="J68" s="11"/>
      <c r="K68" s="234"/>
    </row>
    <row r="69" spans="2:11" x14ac:dyDescent="0.3">
      <c r="B69" s="174">
        <v>464257</v>
      </c>
      <c r="C69" s="165" t="s">
        <v>17</v>
      </c>
      <c r="D69" t="str">
        <f>VLOOKUP(B69,'SUMMARY 08.28'!$A$7:$E$258,5,0)</f>
        <v>340-2201</v>
      </c>
      <c r="E69" s="172">
        <v>45723</v>
      </c>
      <c r="F69">
        <v>23174</v>
      </c>
      <c r="G69" t="s">
        <v>95</v>
      </c>
      <c r="H69" s="11">
        <v>722798</v>
      </c>
      <c r="I69" s="41">
        <f>VLOOKUP(B69,'PurchaseOrders.List-JUL'!$A$8:$E$238,5,0)</f>
        <v>722798</v>
      </c>
      <c r="J69" s="11"/>
      <c r="K69" s="234"/>
    </row>
    <row r="70" spans="2:11" x14ac:dyDescent="0.3">
      <c r="B70" s="174">
        <v>464254</v>
      </c>
      <c r="C70" s="165" t="s">
        <v>17</v>
      </c>
      <c r="D70" t="str">
        <f>VLOOKUP(B70,'SUMMARY 08.28'!$A$7:$E$258,5,0)</f>
        <v>340-2201</v>
      </c>
      <c r="E70" s="172">
        <v>45721</v>
      </c>
      <c r="F70">
        <v>10438</v>
      </c>
      <c r="G70" t="s">
        <v>103</v>
      </c>
      <c r="H70" s="11">
        <v>51250.47</v>
      </c>
      <c r="I70" s="41">
        <f>VLOOKUP(B70,'PurchaseOrders.List-JUL'!$A$8:$E$238,5,0)</f>
        <v>51250.47</v>
      </c>
      <c r="J70" s="11"/>
      <c r="K70" s="234"/>
    </row>
    <row r="71" spans="2:11" x14ac:dyDescent="0.3">
      <c r="B71" s="174">
        <v>464244</v>
      </c>
      <c r="C71" s="165" t="s">
        <v>17</v>
      </c>
      <c r="D71" t="str">
        <f>VLOOKUP(B71,'SUMMARY 08.28'!$A$7:$E$258,5,0)</f>
        <v>310-2201</v>
      </c>
      <c r="E71" s="172">
        <v>45719</v>
      </c>
      <c r="F71">
        <v>24038</v>
      </c>
      <c r="G71" t="s">
        <v>104</v>
      </c>
      <c r="H71" s="1">
        <v>62889.4</v>
      </c>
      <c r="I71" s="41">
        <f>VLOOKUP(B71,'PurchaseOrders.List-JUL'!$A$8:$E$238,5,0)</f>
        <v>62889.4</v>
      </c>
      <c r="K71" s="234"/>
    </row>
    <row r="72" spans="2:11" x14ac:dyDescent="0.3">
      <c r="B72" s="174">
        <v>464237</v>
      </c>
      <c r="C72" s="165" t="s">
        <v>17</v>
      </c>
      <c r="D72" t="str">
        <f>VLOOKUP(B72,'SUMMARY 08.28'!$A$7:$E$258,5,0)</f>
        <v>340-2201</v>
      </c>
      <c r="E72" s="172">
        <v>45716</v>
      </c>
      <c r="F72">
        <v>22857</v>
      </c>
      <c r="G72" t="s">
        <v>1525</v>
      </c>
      <c r="H72" s="1">
        <v>91560</v>
      </c>
      <c r="I72" s="41">
        <f>VLOOKUP(B72,'PurchaseOrders.List-JUL'!$A$8:$E$238,5,0)</f>
        <v>91560</v>
      </c>
      <c r="K72" s="234"/>
    </row>
    <row r="73" spans="2:11" x14ac:dyDescent="0.3">
      <c r="B73" s="174">
        <v>464221</v>
      </c>
      <c r="C73" s="165" t="s">
        <v>17</v>
      </c>
      <c r="D73" t="str">
        <f>VLOOKUP(B73,'SUMMARY 08.28'!$A$7:$E$258,5,0)</f>
        <v>315-2201</v>
      </c>
      <c r="E73" s="172">
        <v>45713</v>
      </c>
      <c r="F73">
        <v>28337</v>
      </c>
      <c r="G73" t="s">
        <v>1546</v>
      </c>
      <c r="H73" s="1">
        <v>11010</v>
      </c>
      <c r="I73" s="41">
        <f>VLOOKUP(B73,'PurchaseOrders.List-JUL'!$A$8:$E$238,5,0)</f>
        <v>11010</v>
      </c>
      <c r="K73" s="234"/>
    </row>
    <row r="74" spans="2:11" x14ac:dyDescent="0.3">
      <c r="B74" s="174">
        <v>464175</v>
      </c>
      <c r="C74" s="165" t="s">
        <v>17</v>
      </c>
      <c r="D74" t="str">
        <f>VLOOKUP(B74,'SUMMARY 08.28'!$A$7:$E$258,5,0)</f>
        <v>350-2201</v>
      </c>
      <c r="E74" s="172">
        <v>45695</v>
      </c>
      <c r="F74">
        <v>10247</v>
      </c>
      <c r="G74" t="s">
        <v>32</v>
      </c>
      <c r="H74" s="1">
        <v>3419.44</v>
      </c>
      <c r="I74" s="41">
        <f>VLOOKUP(B74,'PurchaseOrders.List-JUL'!$A$8:$E$238,5,0)</f>
        <v>3419.44</v>
      </c>
      <c r="K74" s="234"/>
    </row>
    <row r="75" spans="2:11" x14ac:dyDescent="0.3">
      <c r="B75" s="174">
        <v>464163</v>
      </c>
      <c r="C75" s="165" t="s">
        <v>17</v>
      </c>
      <c r="D75" t="str">
        <f>VLOOKUP(B75,'SUMMARY 08.28'!$A$7:$E$258,5,0)</f>
        <v>340-2201</v>
      </c>
      <c r="E75" s="172">
        <v>45693</v>
      </c>
      <c r="F75">
        <v>10448</v>
      </c>
      <c r="G75" t="s">
        <v>37</v>
      </c>
      <c r="H75" s="1">
        <v>150753</v>
      </c>
      <c r="I75" s="41">
        <f>VLOOKUP(B75,'PurchaseOrders.List-JUL'!$A$8:$E$238,5,0)</f>
        <v>150753</v>
      </c>
      <c r="K75" s="234"/>
    </row>
    <row r="76" spans="2:11" x14ac:dyDescent="0.3">
      <c r="B76" s="174">
        <v>464143</v>
      </c>
      <c r="C76" s="165" t="s">
        <v>17</v>
      </c>
      <c r="D76" t="str">
        <f>VLOOKUP(B76,'SUMMARY 08.28'!$A$7:$E$258,5,0)</f>
        <v>971-2201</v>
      </c>
      <c r="E76" s="172">
        <v>45684</v>
      </c>
      <c r="F76">
        <v>10320</v>
      </c>
      <c r="G76" t="s">
        <v>47</v>
      </c>
      <c r="H76" s="1">
        <v>1750</v>
      </c>
      <c r="I76" s="41">
        <f>VLOOKUP(B76,'PurchaseOrders.List-JUL'!$A$8:$E$238,5,0)</f>
        <v>1750</v>
      </c>
      <c r="K76" s="234"/>
    </row>
    <row r="77" spans="2:11" x14ac:dyDescent="0.3">
      <c r="B77" s="174">
        <v>464138</v>
      </c>
      <c r="C77" s="165" t="s">
        <v>17</v>
      </c>
      <c r="D77" t="str">
        <f>VLOOKUP(B77,'SUMMARY 08.28'!$A$7:$E$258,5,0)</f>
        <v>260-2201</v>
      </c>
      <c r="E77" s="172">
        <v>45681</v>
      </c>
      <c r="F77">
        <v>27992</v>
      </c>
      <c r="G77" t="s">
        <v>1512</v>
      </c>
      <c r="H77" s="1">
        <v>807196</v>
      </c>
      <c r="I77" s="41">
        <f>VLOOKUP(B77,'PurchaseOrders.List-JUL'!$A$8:$E$238,5,0)</f>
        <v>807196</v>
      </c>
      <c r="K77" s="234"/>
    </row>
    <row r="78" spans="2:11" x14ac:dyDescent="0.3">
      <c r="B78" s="174">
        <v>464137</v>
      </c>
      <c r="C78" s="165" t="s">
        <v>17</v>
      </c>
      <c r="D78" t="str">
        <f>VLOOKUP(B78,'SUMMARY 08.28'!$A$7:$E$258,5,0)</f>
        <v>979-2201</v>
      </c>
      <c r="E78" s="172">
        <v>45681</v>
      </c>
      <c r="F78">
        <v>27992</v>
      </c>
      <c r="G78" t="s">
        <v>1512</v>
      </c>
      <c r="H78" s="1">
        <v>3083</v>
      </c>
      <c r="I78" s="41">
        <f>VLOOKUP(B78,'PurchaseOrders.List-JUL'!$A$8:$E$238,5,0)</f>
        <v>3083</v>
      </c>
      <c r="K78" s="234"/>
    </row>
    <row r="79" spans="2:11" x14ac:dyDescent="0.3">
      <c r="B79" s="174">
        <v>464130</v>
      </c>
      <c r="C79" s="165" t="s">
        <v>17</v>
      </c>
      <c r="D79" t="str">
        <f>VLOOKUP(B79,'SUMMARY 08.28'!$A$7:$E$258,5,0)</f>
        <v>503-2201</v>
      </c>
      <c r="E79" s="172">
        <v>45680</v>
      </c>
      <c r="F79">
        <v>10320</v>
      </c>
      <c r="G79" t="s">
        <v>47</v>
      </c>
      <c r="H79" s="1">
        <v>11155</v>
      </c>
      <c r="I79" s="41">
        <f>VLOOKUP(B79,'PurchaseOrders.List-JUL'!$A$8:$E$238,5,0)</f>
        <v>11155</v>
      </c>
      <c r="K79" s="234"/>
    </row>
    <row r="80" spans="2:11" x14ac:dyDescent="0.3">
      <c r="B80" s="174">
        <v>464108</v>
      </c>
      <c r="C80" s="165" t="s">
        <v>17</v>
      </c>
      <c r="D80" t="str">
        <f>VLOOKUP(B80,'SUMMARY 08.28'!$A$7:$E$258,5,0)</f>
        <v>240-2201</v>
      </c>
      <c r="E80" s="172">
        <v>45678</v>
      </c>
      <c r="F80">
        <v>10320</v>
      </c>
      <c r="G80" t="s">
        <v>47</v>
      </c>
      <c r="H80" s="1">
        <v>4775</v>
      </c>
      <c r="I80" s="41">
        <f>VLOOKUP(B80,'PurchaseOrders.List-JUL'!$A$8:$E$238,5,0)</f>
        <v>4775</v>
      </c>
      <c r="K80" s="234"/>
    </row>
    <row r="81" spans="2:11" x14ac:dyDescent="0.3">
      <c r="B81" s="174">
        <v>464107</v>
      </c>
      <c r="C81" s="165" t="s">
        <v>17</v>
      </c>
      <c r="D81" t="str">
        <f>VLOOKUP(B81,'SUMMARY 08.28'!$A$7:$E$258,5,0)</f>
        <v>173-2201</v>
      </c>
      <c r="E81" s="172">
        <v>45674</v>
      </c>
      <c r="F81">
        <v>27967</v>
      </c>
      <c r="G81" t="s">
        <v>1540</v>
      </c>
      <c r="H81" s="1">
        <v>4500</v>
      </c>
      <c r="I81" s="41">
        <f>VLOOKUP(B81,'PurchaseOrders.List-JUL'!$A$8:$E$238,5,0)</f>
        <v>4500</v>
      </c>
      <c r="K81" s="234"/>
    </row>
    <row r="82" spans="2:11" x14ac:dyDescent="0.3">
      <c r="B82" s="174">
        <v>464106</v>
      </c>
      <c r="C82" s="165" t="s">
        <v>17</v>
      </c>
      <c r="D82" t="str">
        <f>VLOOKUP(B82,'SUMMARY 08.28'!$A$7:$E$258,5,0)</f>
        <v>196-2201</v>
      </c>
      <c r="E82" s="172">
        <v>45674</v>
      </c>
      <c r="F82">
        <v>27967</v>
      </c>
      <c r="G82" t="s">
        <v>1540</v>
      </c>
      <c r="H82" s="1">
        <v>8500</v>
      </c>
      <c r="I82" s="41">
        <f>VLOOKUP(B82,'PurchaseOrders.List-JUL'!$A$8:$E$238,5,0)</f>
        <v>8500</v>
      </c>
      <c r="K82" s="234"/>
    </row>
    <row r="83" spans="2:11" x14ac:dyDescent="0.3">
      <c r="B83" s="174">
        <v>464100</v>
      </c>
      <c r="C83" s="165" t="s">
        <v>17</v>
      </c>
      <c r="D83" t="str">
        <f>VLOOKUP(B83,'SUMMARY 08.28'!$A$7:$E$258,5,0)</f>
        <v>502-2201</v>
      </c>
      <c r="E83" s="172">
        <v>45670</v>
      </c>
      <c r="F83">
        <v>10320</v>
      </c>
      <c r="G83" t="s">
        <v>47</v>
      </c>
      <c r="H83" s="1">
        <v>12515</v>
      </c>
      <c r="I83" s="41">
        <f>VLOOKUP(B83,'PurchaseOrders.List-JUL'!$A$8:$E$238,5,0)</f>
        <v>12515</v>
      </c>
      <c r="K83" s="234"/>
    </row>
    <row r="84" spans="2:11" x14ac:dyDescent="0.3">
      <c r="B84" s="174">
        <v>464099</v>
      </c>
      <c r="C84" s="165" t="s">
        <v>17</v>
      </c>
      <c r="D84" t="str">
        <f>VLOOKUP(B84,'SUMMARY 08.28'!$A$7:$E$258,5,0)</f>
        <v>360-2201</v>
      </c>
      <c r="E84" s="172">
        <v>45670</v>
      </c>
      <c r="F84">
        <v>10320</v>
      </c>
      <c r="G84" t="s">
        <v>47</v>
      </c>
      <c r="H84" s="1">
        <v>29500</v>
      </c>
      <c r="I84" s="41">
        <f>VLOOKUP(B84,'PurchaseOrders.List-JUL'!$A$8:$E$238,5,0)</f>
        <v>29500</v>
      </c>
      <c r="K84" s="234"/>
    </row>
    <row r="85" spans="2:11" x14ac:dyDescent="0.3">
      <c r="B85" s="174">
        <v>464098</v>
      </c>
      <c r="C85" s="165" t="s">
        <v>17</v>
      </c>
      <c r="D85" t="str">
        <f>VLOOKUP(B85,'SUMMARY 08.28'!$A$7:$E$258,5,0)</f>
        <v>340-2201</v>
      </c>
      <c r="E85" s="172">
        <v>45670</v>
      </c>
      <c r="F85">
        <v>10320</v>
      </c>
      <c r="G85" t="s">
        <v>47</v>
      </c>
      <c r="H85" s="1">
        <v>59705</v>
      </c>
      <c r="I85" s="41">
        <f>VLOOKUP(B85,'PurchaseOrders.List-JUL'!$A$8:$E$238,5,0)</f>
        <v>59705</v>
      </c>
      <c r="K85" s="234"/>
    </row>
    <row r="86" spans="2:11" x14ac:dyDescent="0.3">
      <c r="B86" s="174">
        <v>464094</v>
      </c>
      <c r="C86" s="165" t="s">
        <v>17</v>
      </c>
      <c r="D86" t="str">
        <f>VLOOKUP(B86,'SUMMARY 08.28'!$A$7:$E$258,5,0)</f>
        <v>PLAYGROUNDS-22</v>
      </c>
      <c r="E86" s="172">
        <v>45667</v>
      </c>
      <c r="F86">
        <v>10320</v>
      </c>
      <c r="G86" t="s">
        <v>47</v>
      </c>
      <c r="H86" s="1">
        <v>16025</v>
      </c>
      <c r="I86" s="41">
        <f>VLOOKUP(B86,'PurchaseOrders.List-JUL'!$A$8:$E$238,5,0)</f>
        <v>16025</v>
      </c>
      <c r="K86" s="234"/>
    </row>
    <row r="87" spans="2:11" x14ac:dyDescent="0.3">
      <c r="B87" s="174">
        <v>464081</v>
      </c>
      <c r="C87" s="165" t="s">
        <v>17</v>
      </c>
      <c r="D87" t="str">
        <f>VLOOKUP(B87,'SUMMARY 08.28'!$A$7:$E$258,5,0)</f>
        <v>270-2201</v>
      </c>
      <c r="E87" s="172">
        <v>45659</v>
      </c>
      <c r="F87">
        <v>10260</v>
      </c>
      <c r="G87" t="s">
        <v>248</v>
      </c>
      <c r="H87" s="1">
        <v>950</v>
      </c>
      <c r="I87" s="41">
        <f>VLOOKUP(B87,'PurchaseOrders.List-JUL'!$A$8:$E$238,5,0)</f>
        <v>950</v>
      </c>
      <c r="K87" s="234"/>
    </row>
    <row r="88" spans="2:11" x14ac:dyDescent="0.3">
      <c r="B88" s="174">
        <v>464079</v>
      </c>
      <c r="C88" s="165" t="s">
        <v>17</v>
      </c>
      <c r="D88" t="str">
        <f>VLOOKUP(B88,'SUMMARY 08.28'!$A$7:$E$258,5,0)</f>
        <v>330-2201</v>
      </c>
      <c r="E88" s="172">
        <v>45656</v>
      </c>
      <c r="F88">
        <v>25031</v>
      </c>
      <c r="G88" t="s">
        <v>223</v>
      </c>
      <c r="H88" s="1">
        <v>6200</v>
      </c>
      <c r="I88" s="41">
        <f>VLOOKUP(B88,'PurchaseOrders.List-JUL'!$A$8:$E$238,5,0)</f>
        <v>6200</v>
      </c>
      <c r="K88" s="234"/>
    </row>
    <row r="89" spans="2:11" x14ac:dyDescent="0.3">
      <c r="B89" s="174">
        <v>464067</v>
      </c>
      <c r="C89" s="165" t="s">
        <v>17</v>
      </c>
      <c r="D89" t="str">
        <f>VLOOKUP(B89,'SUMMARY 08.28'!$A$7:$E$258,5,0)</f>
        <v>196-2201</v>
      </c>
      <c r="E89" s="172">
        <v>45645</v>
      </c>
      <c r="F89">
        <v>25243</v>
      </c>
      <c r="G89" t="s">
        <v>236</v>
      </c>
      <c r="H89" s="1">
        <v>91196</v>
      </c>
      <c r="I89" s="41">
        <f>VLOOKUP(B89,'PurchaseOrders.List-JUL'!$A$8:$E$238,5,0)</f>
        <v>91196</v>
      </c>
      <c r="K89" s="234"/>
    </row>
    <row r="90" spans="2:11" x14ac:dyDescent="0.3">
      <c r="B90" s="174">
        <v>464066</v>
      </c>
      <c r="C90" s="165" t="s">
        <v>17</v>
      </c>
      <c r="D90" t="str">
        <f>VLOOKUP(B90,'SUMMARY 08.28'!$A$7:$E$258,5,0)</f>
        <v>173-2201</v>
      </c>
      <c r="E90" s="172">
        <v>45645</v>
      </c>
      <c r="F90">
        <v>25243</v>
      </c>
      <c r="G90" t="s">
        <v>236</v>
      </c>
      <c r="H90" s="1">
        <v>23375</v>
      </c>
      <c r="I90" s="41">
        <f>VLOOKUP(B90,'PurchaseOrders.List-JUL'!$A$8:$E$238,5,0)</f>
        <v>23375</v>
      </c>
      <c r="K90" s="234"/>
    </row>
    <row r="91" spans="2:11" x14ac:dyDescent="0.3">
      <c r="B91" s="174">
        <v>464064</v>
      </c>
      <c r="C91" s="165" t="s">
        <v>17</v>
      </c>
      <c r="D91" t="str">
        <f>VLOOKUP(B91,'SUMMARY 08.28'!$A$7:$E$258,5,0)</f>
        <v>310-2201</v>
      </c>
      <c r="E91" s="172">
        <v>45645</v>
      </c>
      <c r="F91">
        <v>26157</v>
      </c>
      <c r="G91" t="s">
        <v>354</v>
      </c>
      <c r="H91" s="1">
        <v>688469</v>
      </c>
      <c r="I91" s="41">
        <f>VLOOKUP(B91,'PurchaseOrders.List-JUL'!$A$8:$E$238,5,0)</f>
        <v>688469</v>
      </c>
      <c r="K91" s="234"/>
    </row>
    <row r="92" spans="2:11" x14ac:dyDescent="0.3">
      <c r="B92" s="174">
        <v>464063</v>
      </c>
      <c r="C92" s="165" t="s">
        <v>17</v>
      </c>
      <c r="D92" t="str">
        <f>VLOOKUP(B92,'SUMMARY 08.28'!$A$7:$E$258,5,0)</f>
        <v>979-2201</v>
      </c>
      <c r="E92" s="172">
        <v>45644</v>
      </c>
      <c r="F92">
        <v>25614</v>
      </c>
      <c r="G92" t="s">
        <v>253</v>
      </c>
      <c r="H92" s="1">
        <v>94626</v>
      </c>
      <c r="I92" s="41">
        <f>VLOOKUP(B92,'PurchaseOrders.List-JUL'!$A$8:$E$238,5,0)</f>
        <v>94626</v>
      </c>
      <c r="K92" s="234"/>
    </row>
    <row r="93" spans="2:11" x14ac:dyDescent="0.3">
      <c r="B93" s="174">
        <v>464063</v>
      </c>
      <c r="C93" s="165" t="s">
        <v>17</v>
      </c>
      <c r="D93" t="str">
        <f>VLOOKUP(B93,'SUMMARY 08.28'!$A$7:$E$258,5,0)</f>
        <v>979-2201</v>
      </c>
      <c r="E93" s="172">
        <v>45644</v>
      </c>
      <c r="F93">
        <v>25614</v>
      </c>
      <c r="G93" t="s">
        <v>253</v>
      </c>
      <c r="H93" s="1">
        <v>0</v>
      </c>
      <c r="I93" s="296">
        <v>0</v>
      </c>
      <c r="K93" s="234"/>
    </row>
    <row r="94" spans="2:11" x14ac:dyDescent="0.3">
      <c r="B94" s="174">
        <v>464054</v>
      </c>
      <c r="C94" s="165" t="s">
        <v>17</v>
      </c>
      <c r="D94" t="str">
        <f>VLOOKUP(B94,'SUMMARY 08.28'!$A$7:$E$258,5,0)</f>
        <v>330-2201</v>
      </c>
      <c r="E94" s="172">
        <v>45644</v>
      </c>
      <c r="F94">
        <v>24769</v>
      </c>
      <c r="G94" t="s">
        <v>1518</v>
      </c>
      <c r="H94" s="1">
        <v>27838</v>
      </c>
      <c r="I94" s="41">
        <f>VLOOKUP(B94,'PurchaseOrders.List-JUL'!$A$8:$E$238,5,0)</f>
        <v>27838</v>
      </c>
      <c r="K94" s="234"/>
    </row>
    <row r="95" spans="2:11" x14ac:dyDescent="0.3">
      <c r="B95" s="174">
        <v>464047</v>
      </c>
      <c r="C95" s="165" t="s">
        <v>17</v>
      </c>
      <c r="D95" t="str">
        <f>VLOOKUP(B95,'SUMMARY 08.28'!$A$7:$E$258,5,0)</f>
        <v>230-2201</v>
      </c>
      <c r="E95" s="172">
        <v>45639</v>
      </c>
      <c r="F95">
        <v>25614</v>
      </c>
      <c r="G95" t="s">
        <v>253</v>
      </c>
      <c r="H95" s="1">
        <v>210209</v>
      </c>
      <c r="I95" s="41">
        <f>VLOOKUP(B95,'PurchaseOrders.List-JUL'!$A$8:$E$238,5,0)</f>
        <v>210209</v>
      </c>
      <c r="K95" s="234"/>
    </row>
    <row r="96" spans="2:11" x14ac:dyDescent="0.3">
      <c r="B96" s="174">
        <v>464046</v>
      </c>
      <c r="C96" s="165" t="s">
        <v>17</v>
      </c>
      <c r="D96" t="str">
        <f>VLOOKUP(B96,'SUMMARY 08.28'!$A$7:$E$258,5,0)</f>
        <v>260-2201</v>
      </c>
      <c r="E96" s="172">
        <v>45639</v>
      </c>
      <c r="F96">
        <v>25614</v>
      </c>
      <c r="G96" t="s">
        <v>253</v>
      </c>
      <c r="H96" s="1">
        <v>270295</v>
      </c>
      <c r="I96" s="41">
        <f>VLOOKUP(B96,'PurchaseOrders.List-JUL'!$A$8:$E$238,5,0)</f>
        <v>270295</v>
      </c>
      <c r="K96" s="234"/>
    </row>
    <row r="97" spans="2:11" x14ac:dyDescent="0.3">
      <c r="B97" s="174">
        <v>464043</v>
      </c>
      <c r="C97" s="165" t="s">
        <v>17</v>
      </c>
      <c r="D97" t="str">
        <f>VLOOKUP(B97,'SUMMARY 08.28'!$A$7:$E$258,5,0)</f>
        <v>330-2201</v>
      </c>
      <c r="E97" s="172">
        <v>45639</v>
      </c>
      <c r="F97">
        <v>10320</v>
      </c>
      <c r="G97" t="s">
        <v>47</v>
      </c>
      <c r="H97" s="1">
        <v>25395</v>
      </c>
      <c r="I97" s="41">
        <f>VLOOKUP(B97,'PurchaseOrders.List-JUL'!$A$8:$E$238,5,0)</f>
        <v>25395</v>
      </c>
      <c r="K97" s="234"/>
    </row>
    <row r="98" spans="2:11" x14ac:dyDescent="0.3">
      <c r="B98" s="174">
        <v>464038</v>
      </c>
      <c r="C98" s="165" t="s">
        <v>17</v>
      </c>
      <c r="D98" t="str">
        <f>VLOOKUP(B98,'SUMMARY 08.28'!$A$7:$E$258,5,0)</f>
        <v>330-2201</v>
      </c>
      <c r="E98" s="172">
        <v>45638</v>
      </c>
      <c r="F98">
        <v>10260</v>
      </c>
      <c r="G98" t="s">
        <v>248</v>
      </c>
      <c r="H98" s="1">
        <v>14900</v>
      </c>
      <c r="I98" s="41">
        <f>VLOOKUP(B98,'PurchaseOrders.List-JUL'!$A$8:$E$238,5,0)</f>
        <v>14900</v>
      </c>
      <c r="K98" s="234"/>
    </row>
    <row r="99" spans="2:11" x14ac:dyDescent="0.3">
      <c r="B99" s="174">
        <v>464029</v>
      </c>
      <c r="C99" s="165" t="s">
        <v>17</v>
      </c>
      <c r="D99" t="str">
        <f>VLOOKUP(B99,'SUMMARY 08.28'!$A$7:$E$258,5,0)</f>
        <v>120-2201</v>
      </c>
      <c r="E99" s="172">
        <v>45637</v>
      </c>
      <c r="F99">
        <v>25657</v>
      </c>
      <c r="G99" t="s">
        <v>256</v>
      </c>
      <c r="H99" s="1">
        <v>3000</v>
      </c>
      <c r="I99" s="41">
        <f>VLOOKUP(B99,'PurchaseOrders.List-JUL'!$A$8:$E$238,5,0)</f>
        <v>3000</v>
      </c>
      <c r="K99" s="234"/>
    </row>
    <row r="100" spans="2:11" x14ac:dyDescent="0.3">
      <c r="B100" s="174">
        <v>464028</v>
      </c>
      <c r="C100" s="165" t="s">
        <v>17</v>
      </c>
      <c r="D100" t="str">
        <f>VLOOKUP(B100,'SUMMARY 08.28'!$A$7:$E$258,5,0)</f>
        <v>230-2201</v>
      </c>
      <c r="E100" s="172">
        <v>45637</v>
      </c>
      <c r="F100">
        <v>27992</v>
      </c>
      <c r="G100" t="s">
        <v>1512</v>
      </c>
      <c r="H100" s="1">
        <v>164505</v>
      </c>
      <c r="I100" s="41">
        <f>VLOOKUP(B100,'PurchaseOrders.List-JUL'!$A$8:$E$238,5,0)</f>
        <v>164505</v>
      </c>
      <c r="K100" s="234"/>
    </row>
    <row r="101" spans="2:11" x14ac:dyDescent="0.3">
      <c r="B101" s="174">
        <v>464008</v>
      </c>
      <c r="C101" s="165" t="s">
        <v>17</v>
      </c>
      <c r="D101" t="str">
        <f>VLOOKUP(B101,'SUMMARY 08.28'!$A$7:$E$258,5,0)</f>
        <v>180-2201</v>
      </c>
      <c r="E101" s="172">
        <v>45628</v>
      </c>
      <c r="F101">
        <v>10320</v>
      </c>
      <c r="G101" t="s">
        <v>47</v>
      </c>
      <c r="H101" s="1">
        <v>9190</v>
      </c>
      <c r="I101" s="41">
        <f>VLOOKUP(B101,'PurchaseOrders.List-JUL'!$A$8:$E$238,5,0)</f>
        <v>9190</v>
      </c>
      <c r="K101" s="234"/>
    </row>
    <row r="102" spans="2:11" x14ac:dyDescent="0.3">
      <c r="B102" s="174">
        <v>464007</v>
      </c>
      <c r="C102" s="165" t="s">
        <v>17</v>
      </c>
      <c r="D102" t="str">
        <f>VLOOKUP(B102,'SUMMARY 08.28'!$A$7:$E$258,5,0)</f>
        <v>154-2201</v>
      </c>
      <c r="E102" s="172">
        <v>45628</v>
      </c>
      <c r="F102">
        <v>10320</v>
      </c>
      <c r="G102" t="s">
        <v>47</v>
      </c>
      <c r="H102" s="1">
        <v>5390</v>
      </c>
      <c r="I102" s="41">
        <f>VLOOKUP(B102,'PurchaseOrders.List-JUL'!$A$8:$E$238,5,0)</f>
        <v>5390</v>
      </c>
      <c r="K102" s="234"/>
    </row>
    <row r="103" spans="2:11" x14ac:dyDescent="0.3">
      <c r="B103" s="174">
        <v>463992</v>
      </c>
      <c r="C103" s="165" t="s">
        <v>17</v>
      </c>
      <c r="D103" t="str">
        <f>VLOOKUP(B103,'SUMMARY 08.28'!$A$7:$E$258,5,0)</f>
        <v>270-2201</v>
      </c>
      <c r="E103" s="172">
        <v>45621</v>
      </c>
      <c r="F103">
        <v>16643</v>
      </c>
      <c r="G103" t="s">
        <v>48</v>
      </c>
      <c r="H103" s="1">
        <v>203408</v>
      </c>
      <c r="I103" s="41">
        <f>VLOOKUP(B103,'PurchaseOrders.List-JUL'!$A$8:$E$238,5,0)</f>
        <v>203408</v>
      </c>
      <c r="K103" s="234"/>
    </row>
    <row r="104" spans="2:11" x14ac:dyDescent="0.3">
      <c r="B104" s="174">
        <v>463991</v>
      </c>
      <c r="C104" s="165" t="s">
        <v>17</v>
      </c>
      <c r="D104" t="str">
        <f>VLOOKUP(B104,'SUMMARY 08.28'!$A$7:$E$258,5,0)</f>
        <v>330-2201</v>
      </c>
      <c r="E104" s="172">
        <v>45621</v>
      </c>
      <c r="F104">
        <v>16643</v>
      </c>
      <c r="G104" t="s">
        <v>48</v>
      </c>
      <c r="H104" s="1">
        <v>1194955</v>
      </c>
      <c r="I104" s="41">
        <f>VLOOKUP(B104,'PurchaseOrders.List-JUL'!$A$8:$E$238,5,0)</f>
        <v>1194955</v>
      </c>
      <c r="K104" s="234"/>
    </row>
    <row r="105" spans="2:11" x14ac:dyDescent="0.3">
      <c r="B105" s="174">
        <v>463990</v>
      </c>
      <c r="C105" s="165" t="s">
        <v>17</v>
      </c>
      <c r="D105" t="str">
        <f>VLOOKUP(B105,'SUMMARY 08.28'!$A$7:$E$258,5,0)</f>
        <v>505-2201</v>
      </c>
      <c r="E105" s="172">
        <v>45621</v>
      </c>
      <c r="F105">
        <v>25657</v>
      </c>
      <c r="G105" t="s">
        <v>256</v>
      </c>
      <c r="H105" s="1">
        <v>3000</v>
      </c>
      <c r="I105" s="41">
        <f>VLOOKUP(B105,'PurchaseOrders.List-JUL'!$A$8:$E$238,5,0)</f>
        <v>3000</v>
      </c>
      <c r="K105" s="234"/>
    </row>
    <row r="106" spans="2:11" x14ac:dyDescent="0.3">
      <c r="B106" s="174">
        <v>463989</v>
      </c>
      <c r="C106" s="165" t="s">
        <v>17</v>
      </c>
      <c r="D106" t="str">
        <f>VLOOKUP(B106,'SUMMARY 08.28'!$A$7:$E$258,5,0)</f>
        <v>127-2201</v>
      </c>
      <c r="E106" s="172">
        <v>45621</v>
      </c>
      <c r="F106">
        <v>25614</v>
      </c>
      <c r="G106" t="s">
        <v>253</v>
      </c>
      <c r="H106" s="1">
        <v>145929</v>
      </c>
      <c r="I106" s="41">
        <f>VLOOKUP(B106,'PurchaseOrders.List-JUL'!$A$8:$E$238,5,0)</f>
        <v>145929</v>
      </c>
      <c r="K106" s="234"/>
    </row>
    <row r="107" spans="2:11" x14ac:dyDescent="0.3">
      <c r="B107" s="174">
        <v>463988</v>
      </c>
      <c r="C107" s="165" t="s">
        <v>17</v>
      </c>
      <c r="D107" t="str">
        <f>VLOOKUP(B107,'SUMMARY 08.28'!$A$7:$E$258,5,0)</f>
        <v>250-2201</v>
      </c>
      <c r="E107" s="172">
        <v>45621</v>
      </c>
      <c r="F107">
        <v>25614</v>
      </c>
      <c r="G107" t="s">
        <v>253</v>
      </c>
      <c r="H107" s="1">
        <v>260890</v>
      </c>
      <c r="I107" s="41">
        <f>VLOOKUP(B107,'PurchaseOrders.List-JUL'!$A$8:$E$238,5,0)</f>
        <v>260890</v>
      </c>
      <c r="K107" s="234"/>
    </row>
    <row r="108" spans="2:11" x14ac:dyDescent="0.3">
      <c r="B108" s="174">
        <v>463987</v>
      </c>
      <c r="C108" s="165" t="s">
        <v>17</v>
      </c>
      <c r="D108" t="str">
        <f>VLOOKUP(B108,'SUMMARY 08.28'!$A$7:$E$258,5,0)</f>
        <v>127-2201</v>
      </c>
      <c r="E108" s="172">
        <v>45621</v>
      </c>
      <c r="F108">
        <v>23484</v>
      </c>
      <c r="G108" t="s">
        <v>349</v>
      </c>
      <c r="H108" s="1">
        <v>5000</v>
      </c>
      <c r="I108" s="41">
        <f>VLOOKUP(B108,'PurchaseOrders.List-JUL'!$A$8:$E$238,5,0)</f>
        <v>5000</v>
      </c>
      <c r="K108" s="234"/>
    </row>
    <row r="109" spans="2:11" x14ac:dyDescent="0.3">
      <c r="B109" s="174">
        <v>463986</v>
      </c>
      <c r="C109" s="165" t="s">
        <v>17</v>
      </c>
      <c r="D109" t="str">
        <f>VLOOKUP(B109,'SUMMARY 08.28'!$A$7:$E$258,5,0)</f>
        <v>250-2201</v>
      </c>
      <c r="E109" s="172">
        <v>45621</v>
      </c>
      <c r="F109">
        <v>23484</v>
      </c>
      <c r="G109" t="s">
        <v>349</v>
      </c>
      <c r="H109" s="1">
        <v>23239.599999999999</v>
      </c>
      <c r="I109" s="41">
        <f>VLOOKUP(B109,'PurchaseOrders.List-JUL'!$A$8:$E$238,5,0)</f>
        <v>23239.599999999999</v>
      </c>
      <c r="K109" s="234"/>
    </row>
    <row r="110" spans="2:11" x14ac:dyDescent="0.3">
      <c r="B110" s="174">
        <v>463982</v>
      </c>
      <c r="C110" s="165" t="s">
        <v>17</v>
      </c>
      <c r="D110" t="str">
        <f>VLOOKUP(B110,'SUMMARY 08.28'!$A$7:$E$258,5,0)</f>
        <v>798-2201</v>
      </c>
      <c r="E110" s="172">
        <v>45618</v>
      </c>
      <c r="F110">
        <v>25657</v>
      </c>
      <c r="G110" t="s">
        <v>256</v>
      </c>
      <c r="H110" s="1">
        <v>3000</v>
      </c>
      <c r="I110" s="41">
        <f>VLOOKUP(B110,'PurchaseOrders.List-JUL'!$A$8:$E$238,5,0)</f>
        <v>3000</v>
      </c>
      <c r="K110" s="234"/>
    </row>
    <row r="111" spans="2:11" x14ac:dyDescent="0.3">
      <c r="B111" s="174">
        <v>463979</v>
      </c>
      <c r="C111" s="165" t="s">
        <v>17</v>
      </c>
      <c r="D111" t="str">
        <f>VLOOKUP(B111,'SUMMARY 08.28'!$A$7:$E$258,5,0)</f>
        <v>956-2201</v>
      </c>
      <c r="E111" s="172">
        <v>45618</v>
      </c>
      <c r="F111">
        <v>10355</v>
      </c>
      <c r="G111" t="s">
        <v>49</v>
      </c>
      <c r="H111" s="1">
        <v>662560</v>
      </c>
      <c r="I111" s="41">
        <f>VLOOKUP(B111,'PurchaseOrders.List-JUL'!$A$8:$E$238,5,0)</f>
        <v>662560</v>
      </c>
      <c r="K111" s="234"/>
    </row>
    <row r="112" spans="2:11" x14ac:dyDescent="0.3">
      <c r="B112" s="174">
        <v>463974</v>
      </c>
      <c r="C112" s="165" t="s">
        <v>17</v>
      </c>
      <c r="D112" t="str">
        <f>VLOOKUP(B112,'SUMMARY 08.28'!$A$7:$E$258,5,0)</f>
        <v>971-2201</v>
      </c>
      <c r="E112" s="172">
        <v>45617</v>
      </c>
      <c r="F112">
        <v>27835</v>
      </c>
      <c r="G112" t="s">
        <v>1514</v>
      </c>
      <c r="H112" s="1">
        <v>750141</v>
      </c>
      <c r="I112" s="41">
        <f>VLOOKUP(B112,'PurchaseOrders.List-JUL'!$A$8:$E$238,5,0)</f>
        <v>750141</v>
      </c>
      <c r="K112" s="234"/>
    </row>
    <row r="113" spans="2:11" x14ac:dyDescent="0.3">
      <c r="B113" s="174">
        <v>463909</v>
      </c>
      <c r="C113" s="165" t="s">
        <v>17</v>
      </c>
      <c r="D113" t="str">
        <f>VLOOKUP(B113,'SUMMARY 08.28'!$A$7:$E$258,5,0)</f>
        <v>925-2201</v>
      </c>
      <c r="E113" s="172">
        <v>45596</v>
      </c>
      <c r="F113">
        <v>10448</v>
      </c>
      <c r="G113" t="s">
        <v>37</v>
      </c>
      <c r="H113" s="1">
        <v>27227</v>
      </c>
      <c r="I113" s="41">
        <f>VLOOKUP(B113,'PurchaseOrders.List-JUL'!$A$8:$E$238,5,0)</f>
        <v>27227</v>
      </c>
      <c r="K113" s="234"/>
    </row>
    <row r="114" spans="2:11" x14ac:dyDescent="0.3">
      <c r="B114" s="174">
        <v>463899</v>
      </c>
      <c r="C114" s="165" t="s">
        <v>17</v>
      </c>
      <c r="D114" t="str">
        <f>VLOOKUP(B114,'SUMMARY 08.28'!$A$7:$E$258,5,0)</f>
        <v>330-2201</v>
      </c>
      <c r="E114" s="172">
        <v>45595</v>
      </c>
      <c r="F114">
        <v>16603</v>
      </c>
      <c r="G114" t="s">
        <v>97</v>
      </c>
      <c r="H114" s="1">
        <v>2186400.37</v>
      </c>
      <c r="I114" s="41">
        <f>VLOOKUP(B114,'PurchaseOrders.List-JUL'!$A$8:$E$238,5,0)</f>
        <v>2186400.37</v>
      </c>
      <c r="K114" s="234"/>
    </row>
    <row r="115" spans="2:11" x14ac:dyDescent="0.3">
      <c r="B115" s="174">
        <v>463898</v>
      </c>
      <c r="C115" s="165" t="s">
        <v>17</v>
      </c>
      <c r="D115" t="str">
        <f>VLOOKUP(B115,'SUMMARY 08.28'!$A$7:$E$258,5,0)</f>
        <v>270-2201</v>
      </c>
      <c r="E115" s="172">
        <v>45595</v>
      </c>
      <c r="F115">
        <v>16603</v>
      </c>
      <c r="G115" t="s">
        <v>97</v>
      </c>
      <c r="H115" s="1">
        <v>433762.6</v>
      </c>
      <c r="I115" s="41">
        <f>VLOOKUP(B115,'PurchaseOrders.List-JUL'!$A$8:$E$238,5,0)</f>
        <v>433762.6</v>
      </c>
      <c r="K115" s="234"/>
    </row>
    <row r="116" spans="2:11" x14ac:dyDescent="0.3">
      <c r="B116" s="174">
        <v>463825</v>
      </c>
      <c r="C116" s="165" t="s">
        <v>17</v>
      </c>
      <c r="D116" t="str">
        <f>VLOOKUP(B116,'SUMMARY 08.28'!$A$7:$E$258,5,0)</f>
        <v>310-2201</v>
      </c>
      <c r="E116" s="172">
        <v>45580</v>
      </c>
      <c r="F116">
        <v>10448</v>
      </c>
      <c r="G116" t="s">
        <v>37</v>
      </c>
      <c r="H116" s="1">
        <v>14711</v>
      </c>
      <c r="I116" s="41">
        <f>VLOOKUP(B116,'PurchaseOrders.List-JUL'!$A$8:$E$238,5,0)</f>
        <v>14711</v>
      </c>
      <c r="K116" s="234"/>
    </row>
    <row r="117" spans="2:11" x14ac:dyDescent="0.3">
      <c r="B117" s="174">
        <v>463774</v>
      </c>
      <c r="C117" s="165" t="s">
        <v>17</v>
      </c>
      <c r="D117" t="str">
        <f>VLOOKUP(B117,'SUMMARY 08.28'!$A$7:$E$258,5,0)</f>
        <v>350-2201</v>
      </c>
      <c r="E117" s="172">
        <v>45566</v>
      </c>
      <c r="F117">
        <v>10258</v>
      </c>
      <c r="G117" t="s">
        <v>42</v>
      </c>
      <c r="H117" s="1">
        <v>11400</v>
      </c>
      <c r="I117" s="41">
        <f>VLOOKUP(B117,'PurchaseOrders.List-JUL'!$A$8:$E$238,5,0)</f>
        <v>11400</v>
      </c>
      <c r="K117" s="234"/>
    </row>
    <row r="118" spans="2:11" x14ac:dyDescent="0.3">
      <c r="B118" s="174">
        <v>463728</v>
      </c>
      <c r="C118" s="165" t="s">
        <v>17</v>
      </c>
      <c r="D118" t="str">
        <f>VLOOKUP(B118,'SUMMARY 08.28'!$A$7:$E$258,5,0)</f>
        <v>925-2201</v>
      </c>
      <c r="E118" s="172">
        <v>45558</v>
      </c>
      <c r="F118">
        <v>10320</v>
      </c>
      <c r="G118" t="s">
        <v>47</v>
      </c>
      <c r="H118" s="1">
        <v>37760</v>
      </c>
      <c r="I118" s="41">
        <f>VLOOKUP(B118,'PurchaseOrders.List-JUL'!$A$8:$E$238,5,0)</f>
        <v>37760</v>
      </c>
      <c r="K118" s="234"/>
    </row>
    <row r="119" spans="2:11" x14ac:dyDescent="0.3">
      <c r="B119" s="174">
        <v>463716</v>
      </c>
      <c r="C119" s="165" t="s">
        <v>17</v>
      </c>
      <c r="D119" t="str">
        <f>VLOOKUP(B119,'SUMMARY 08.28'!$A$7:$E$258,5,0)</f>
        <v>741-2201</v>
      </c>
      <c r="E119" s="172">
        <v>45554</v>
      </c>
      <c r="F119">
        <v>10373</v>
      </c>
      <c r="G119" t="s">
        <v>118</v>
      </c>
      <c r="H119" s="1">
        <v>2938.45</v>
      </c>
      <c r="I119" s="41">
        <f>VLOOKUP(B119,'PurchaseOrders.List-JUL'!$A$8:$E$238,5,0)</f>
        <v>2938.45</v>
      </c>
      <c r="K119" s="234"/>
    </row>
    <row r="120" spans="2:11" x14ac:dyDescent="0.3">
      <c r="B120" s="174">
        <v>463636</v>
      </c>
      <c r="C120" s="165" t="s">
        <v>17</v>
      </c>
      <c r="D120" t="str">
        <f>VLOOKUP(B120,'SUMMARY 08.28'!$A$7:$E$258,5,0)</f>
        <v>225-2201</v>
      </c>
      <c r="E120" s="172">
        <v>45534</v>
      </c>
      <c r="F120">
        <v>27473</v>
      </c>
      <c r="G120" t="s">
        <v>373</v>
      </c>
      <c r="H120" s="1">
        <v>5700</v>
      </c>
      <c r="I120" s="41">
        <f>VLOOKUP(B120,'PurchaseOrders.List-JUL'!$A$8:$E$238,5,0)</f>
        <v>5700</v>
      </c>
      <c r="K120" s="234"/>
    </row>
    <row r="121" spans="2:11" x14ac:dyDescent="0.3">
      <c r="B121" s="174">
        <v>463553</v>
      </c>
      <c r="C121" s="165" t="s">
        <v>17</v>
      </c>
      <c r="D121" t="str">
        <f>VLOOKUP(B121,'SUMMARY 08.28'!$A$7:$E$258,5,0)</f>
        <v>310-2201</v>
      </c>
      <c r="E121" s="172">
        <v>45509</v>
      </c>
      <c r="F121">
        <v>27197</v>
      </c>
      <c r="G121" t="s">
        <v>365</v>
      </c>
      <c r="H121" s="1">
        <v>623224.34</v>
      </c>
      <c r="I121" s="41">
        <f>VLOOKUP(B121,'PurchaseOrders.List-JUL'!$A$8:$E$238,5,0)</f>
        <v>623224.34</v>
      </c>
      <c r="K121" s="234"/>
    </row>
    <row r="122" spans="2:11" x14ac:dyDescent="0.3">
      <c r="B122" s="174">
        <v>463522</v>
      </c>
      <c r="C122" s="165" t="s">
        <v>17</v>
      </c>
      <c r="D122" t="str">
        <f>VLOOKUP(B122,'SUMMARY 08.28'!$A$7:$E$258,5,0)</f>
        <v>315-2201</v>
      </c>
      <c r="E122" s="172">
        <v>45502</v>
      </c>
      <c r="F122">
        <v>10288</v>
      </c>
      <c r="G122" t="s">
        <v>88</v>
      </c>
      <c r="H122" s="1">
        <v>14037.22</v>
      </c>
      <c r="I122" s="41">
        <f>VLOOKUP(B122,'PurchaseOrders.List-JUL'!$A$8:$E$238,5,0)</f>
        <v>14037.22</v>
      </c>
      <c r="K122" s="234"/>
    </row>
    <row r="123" spans="2:11" x14ac:dyDescent="0.3">
      <c r="B123" s="174">
        <v>463495</v>
      </c>
      <c r="C123" s="165" t="s">
        <v>17</v>
      </c>
      <c r="D123" t="str">
        <f>VLOOKUP(B123,'SUMMARY 08.28'!$A$7:$E$258,5,0)</f>
        <v>157-2201</v>
      </c>
      <c r="E123" s="172">
        <v>45490</v>
      </c>
      <c r="F123">
        <v>24567</v>
      </c>
      <c r="G123" t="s">
        <v>356</v>
      </c>
      <c r="H123" s="1">
        <v>3400</v>
      </c>
      <c r="I123" s="41">
        <f>VLOOKUP(B123,'PurchaseOrders.List-JUL'!$A$8:$E$238,5,0)</f>
        <v>3400</v>
      </c>
      <c r="K123" s="234"/>
    </row>
    <row r="124" spans="2:11" x14ac:dyDescent="0.3">
      <c r="B124" s="174">
        <v>463411</v>
      </c>
      <c r="C124" s="165" t="s">
        <v>17</v>
      </c>
      <c r="D124" t="str">
        <f>VLOOKUP(B124,'SUMMARY 08.28'!$A$7:$E$258,5,0)</f>
        <v>124-2201</v>
      </c>
      <c r="E124" s="172">
        <v>45468</v>
      </c>
      <c r="F124">
        <v>10320</v>
      </c>
      <c r="G124" t="s">
        <v>47</v>
      </c>
      <c r="H124" s="1">
        <v>5815</v>
      </c>
      <c r="I124" s="41">
        <f>VLOOKUP(B124,'PurchaseOrders.List-JUL'!$A$8:$E$238,5,0)</f>
        <v>5815</v>
      </c>
      <c r="K124" s="234"/>
    </row>
    <row r="125" spans="2:11" x14ac:dyDescent="0.3">
      <c r="B125" s="174">
        <v>463365</v>
      </c>
      <c r="C125" s="165" t="s">
        <v>17</v>
      </c>
      <c r="D125" t="str">
        <f>VLOOKUP(B125,'SUMMARY 08.28'!$A$7:$E$258,5,0)</f>
        <v>310-2201</v>
      </c>
      <c r="E125" s="172">
        <v>45449</v>
      </c>
      <c r="F125">
        <v>10320</v>
      </c>
      <c r="G125" t="s">
        <v>47</v>
      </c>
      <c r="H125" s="1">
        <v>28995</v>
      </c>
      <c r="I125" s="41">
        <f>VLOOKUP(B125,'PurchaseOrders.List-JUL'!$A$8:$E$238,5,0)</f>
        <v>28995</v>
      </c>
      <c r="K125" s="234"/>
    </row>
    <row r="126" spans="2:11" x14ac:dyDescent="0.3">
      <c r="B126" s="174">
        <v>463305</v>
      </c>
      <c r="C126" s="165" t="s">
        <v>17</v>
      </c>
      <c r="D126" t="str">
        <f>VLOOKUP(B126,'SUMMARY 08.28'!$A$7:$E$258,5,0)</f>
        <v>350-2201</v>
      </c>
      <c r="E126" s="172">
        <v>45440</v>
      </c>
      <c r="F126">
        <v>10254</v>
      </c>
      <c r="G126" t="s">
        <v>45</v>
      </c>
      <c r="H126" s="1">
        <v>2165935.79</v>
      </c>
      <c r="I126" s="41">
        <f>VLOOKUP(B126,'PurchaseOrders.List-JUL'!$A$8:$E$238,5,0)</f>
        <v>2165935.79</v>
      </c>
      <c r="K126" s="234"/>
    </row>
    <row r="127" spans="2:11" x14ac:dyDescent="0.3">
      <c r="B127" s="174">
        <v>463254</v>
      </c>
      <c r="C127" s="165" t="s">
        <v>17</v>
      </c>
      <c r="D127" t="str">
        <f>VLOOKUP(B127,'SUMMARY 08.28'!$A$7:$E$258,5,0)</f>
        <v>320-2201</v>
      </c>
      <c r="E127" s="172">
        <v>45426</v>
      </c>
      <c r="F127">
        <v>26157</v>
      </c>
      <c r="G127" t="s">
        <v>354</v>
      </c>
      <c r="H127" s="1">
        <v>154729</v>
      </c>
      <c r="I127" s="41">
        <f>VLOOKUP(B127,'PurchaseOrders.List-JUL'!$A$8:$E$238,5,0)</f>
        <v>154729</v>
      </c>
      <c r="K127" s="234"/>
    </row>
    <row r="128" spans="2:11" x14ac:dyDescent="0.3">
      <c r="B128" s="174">
        <v>463232</v>
      </c>
      <c r="C128" s="165" t="s">
        <v>17</v>
      </c>
      <c r="D128" t="str">
        <f>VLOOKUP(B128,'SUMMARY 08.28'!$A$7:$E$258,5,0)</f>
        <v>320-2201</v>
      </c>
      <c r="E128" s="172">
        <v>45419</v>
      </c>
      <c r="F128">
        <v>10448</v>
      </c>
      <c r="G128" t="s">
        <v>37</v>
      </c>
      <c r="H128" s="1">
        <v>32499</v>
      </c>
      <c r="I128" s="41">
        <f>VLOOKUP(B128,'PurchaseOrders.List-JUL'!$A$8:$E$238,5,0)</f>
        <v>32499</v>
      </c>
      <c r="K128" s="234"/>
    </row>
    <row r="129" spans="2:11" x14ac:dyDescent="0.3">
      <c r="B129" s="174">
        <v>463228</v>
      </c>
      <c r="C129" s="165" t="s">
        <v>17</v>
      </c>
      <c r="D129" t="str">
        <f>VLOOKUP(B129,'SUMMARY 08.28'!$A$7:$E$258,5,0)</f>
        <v>315-2201</v>
      </c>
      <c r="E129" s="172">
        <v>45419</v>
      </c>
      <c r="F129">
        <v>10211</v>
      </c>
      <c r="G129" t="s">
        <v>38</v>
      </c>
      <c r="H129" s="1">
        <v>134255.01</v>
      </c>
      <c r="I129" s="41">
        <f>VLOOKUP(B129,'PurchaseOrders.List-JUL'!$A$8:$E$238,5,0)</f>
        <v>134255.01</v>
      </c>
      <c r="K129" s="234"/>
    </row>
    <row r="130" spans="2:11" x14ac:dyDescent="0.3">
      <c r="B130" s="174">
        <v>463225</v>
      </c>
      <c r="C130" s="165" t="s">
        <v>17</v>
      </c>
      <c r="D130" t="str">
        <f>VLOOKUP(B130,'SUMMARY 08.28'!$A$7:$E$258,5,0)</f>
        <v>180-2201</v>
      </c>
      <c r="E130" s="172">
        <v>45419</v>
      </c>
      <c r="F130">
        <v>26916</v>
      </c>
      <c r="G130" t="s">
        <v>353</v>
      </c>
      <c r="H130" s="1">
        <v>3208039.79</v>
      </c>
      <c r="I130" s="41">
        <f>VLOOKUP(B130,'PurchaseOrders.List-JUL'!$A$8:$E$238,5,0)</f>
        <v>3208039.79</v>
      </c>
      <c r="K130" s="234"/>
    </row>
    <row r="131" spans="2:11" x14ac:dyDescent="0.3">
      <c r="B131" s="174">
        <v>463224</v>
      </c>
      <c r="C131" s="165" t="s">
        <v>17</v>
      </c>
      <c r="D131" t="str">
        <f>VLOOKUP(B131,'SUMMARY 08.28'!$A$7:$E$258,5,0)</f>
        <v>154-2201</v>
      </c>
      <c r="E131" s="172">
        <v>45419</v>
      </c>
      <c r="F131">
        <v>26916</v>
      </c>
      <c r="G131" t="s">
        <v>353</v>
      </c>
      <c r="H131" s="1">
        <v>1609972.73</v>
      </c>
      <c r="I131" s="41">
        <f>VLOOKUP(B131,'PurchaseOrders.List-JUL'!$A$8:$E$238,5,0)</f>
        <v>1609972.73</v>
      </c>
      <c r="K131" s="234"/>
    </row>
    <row r="132" spans="2:11" x14ac:dyDescent="0.3">
      <c r="B132" s="174">
        <v>463221</v>
      </c>
      <c r="C132" s="165" t="s">
        <v>17</v>
      </c>
      <c r="D132" t="str">
        <f>VLOOKUP(B132,'SUMMARY 08.28'!$A$7:$E$258,5,0)</f>
        <v>925-2201</v>
      </c>
      <c r="E132" s="172">
        <v>45418</v>
      </c>
      <c r="F132">
        <v>23484</v>
      </c>
      <c r="G132" t="s">
        <v>349</v>
      </c>
      <c r="H132" s="1">
        <v>3965336.58</v>
      </c>
      <c r="I132" s="41">
        <f>VLOOKUP(B132,'PurchaseOrders.List-JUL'!$A$8:$E$238,5,0)</f>
        <v>3965336.58</v>
      </c>
      <c r="K132" s="234"/>
    </row>
    <row r="133" spans="2:11" x14ac:dyDescent="0.3">
      <c r="B133" s="174">
        <v>463220</v>
      </c>
      <c r="C133" s="165" t="s">
        <v>17</v>
      </c>
      <c r="D133" t="str">
        <f>VLOOKUP(B133,'SUMMARY 08.28'!$A$7:$E$258,5,0)</f>
        <v>952-2201</v>
      </c>
      <c r="E133" s="172">
        <v>45418</v>
      </c>
      <c r="F133">
        <v>25250</v>
      </c>
      <c r="G133" t="s">
        <v>252</v>
      </c>
      <c r="H133" s="1">
        <v>1041174.21</v>
      </c>
      <c r="I133" s="41">
        <f>VLOOKUP(B133,'PurchaseOrders.List-JUL'!$A$8:$E$238,5,0)</f>
        <v>1041174.21</v>
      </c>
      <c r="K133" s="234"/>
    </row>
    <row r="134" spans="2:11" x14ac:dyDescent="0.3">
      <c r="B134" s="174">
        <v>463203</v>
      </c>
      <c r="C134" s="165" t="s">
        <v>17</v>
      </c>
      <c r="D134" t="str">
        <f>VLOOKUP(B134,'SUMMARY 08.28'!$A$7:$E$258,5,0)</f>
        <v>310-2201</v>
      </c>
      <c r="E134" s="172">
        <v>45412</v>
      </c>
      <c r="F134">
        <v>26775</v>
      </c>
      <c r="G134" t="s">
        <v>308</v>
      </c>
      <c r="H134" s="1">
        <v>13291831</v>
      </c>
      <c r="I134" s="41">
        <f>VLOOKUP(B134,'PurchaseOrders.List-JUL'!$A$8:$E$238,5,0)</f>
        <v>13291831</v>
      </c>
      <c r="K134" s="234"/>
    </row>
    <row r="135" spans="2:11" x14ac:dyDescent="0.3">
      <c r="B135" s="174">
        <v>463195</v>
      </c>
      <c r="C135" s="165" t="s">
        <v>17</v>
      </c>
      <c r="D135" t="str">
        <f>VLOOKUP(B135,'SUMMARY 08.28'!$A$7:$E$258,5,0)</f>
        <v>360-2201</v>
      </c>
      <c r="E135" s="172">
        <v>45411</v>
      </c>
      <c r="F135">
        <v>26878</v>
      </c>
      <c r="G135" t="s">
        <v>441</v>
      </c>
      <c r="H135" s="1">
        <v>12494750.35</v>
      </c>
      <c r="I135" s="41">
        <f>VLOOKUP(B135,'PurchaseOrders.List-JUL'!$A$8:$E$238,5,0)</f>
        <v>12494750.35</v>
      </c>
      <c r="K135" s="234"/>
    </row>
    <row r="136" spans="2:11" x14ac:dyDescent="0.3">
      <c r="B136" s="174">
        <v>463194</v>
      </c>
      <c r="C136" s="165" t="s">
        <v>17</v>
      </c>
      <c r="D136" t="str">
        <f>VLOOKUP(B136,'SUMMARY 08.28'!$A$7:$E$258,5,0)</f>
        <v>502-2201</v>
      </c>
      <c r="E136" s="172">
        <v>45411</v>
      </c>
      <c r="F136">
        <v>26878</v>
      </c>
      <c r="G136" t="s">
        <v>441</v>
      </c>
      <c r="H136" s="1">
        <v>2815809</v>
      </c>
      <c r="I136" s="41">
        <f>VLOOKUP(B136,'PurchaseOrders.List-JUL'!$A$8:$E$238,5,0)</f>
        <v>2815809</v>
      </c>
      <c r="K136" s="234"/>
    </row>
    <row r="137" spans="2:11" x14ac:dyDescent="0.3">
      <c r="B137" s="174">
        <v>463192</v>
      </c>
      <c r="C137" s="165" t="s">
        <v>17</v>
      </c>
      <c r="D137" t="str">
        <f>VLOOKUP(B137,'SUMMARY 08.28'!$A$7:$E$258,5,0)</f>
        <v>157-2201</v>
      </c>
      <c r="E137" s="172">
        <v>45411</v>
      </c>
      <c r="F137">
        <v>16643</v>
      </c>
      <c r="G137" t="s">
        <v>48</v>
      </c>
      <c r="H137" s="1">
        <v>162431</v>
      </c>
      <c r="I137" s="41">
        <f>VLOOKUP(B137,'PurchaseOrders.List-JUL'!$A$8:$E$238,5,0)</f>
        <v>162431</v>
      </c>
      <c r="K137" s="234"/>
    </row>
    <row r="138" spans="2:11" x14ac:dyDescent="0.3">
      <c r="B138" s="174">
        <v>463191</v>
      </c>
      <c r="C138" s="165" t="s">
        <v>17</v>
      </c>
      <c r="D138" t="str">
        <f>VLOOKUP(B138,'SUMMARY 08.28'!$A$7:$E$258,5,0)</f>
        <v>254-2201</v>
      </c>
      <c r="E138" s="172">
        <v>45411</v>
      </c>
      <c r="F138">
        <v>16643</v>
      </c>
      <c r="G138" t="s">
        <v>48</v>
      </c>
      <c r="H138" s="1">
        <v>155130</v>
      </c>
      <c r="I138" s="41">
        <f>VLOOKUP(B138,'PurchaseOrders.List-JUL'!$A$8:$E$238,5,0)</f>
        <v>155130</v>
      </c>
      <c r="K138" s="234"/>
    </row>
    <row r="139" spans="2:11" x14ac:dyDescent="0.3">
      <c r="B139" s="174">
        <v>463167</v>
      </c>
      <c r="C139" s="165" t="s">
        <v>17</v>
      </c>
      <c r="D139" t="str">
        <f>VLOOKUP(B139,'SUMMARY 08.28'!$A$7:$E$258,5,0)</f>
        <v>240-2201</v>
      </c>
      <c r="E139" s="172">
        <v>45405</v>
      </c>
      <c r="F139">
        <v>25250</v>
      </c>
      <c r="G139" t="s">
        <v>252</v>
      </c>
      <c r="H139" s="1">
        <v>1707601.99</v>
      </c>
      <c r="I139" s="41">
        <f>VLOOKUP(B139,'PurchaseOrders.List-JUL'!$A$8:$E$238,5,0)</f>
        <v>1707601.99</v>
      </c>
      <c r="K139" s="234"/>
    </row>
    <row r="140" spans="2:11" x14ac:dyDescent="0.3">
      <c r="B140" s="174">
        <v>463146</v>
      </c>
      <c r="C140" s="165" t="s">
        <v>17</v>
      </c>
      <c r="D140" t="str">
        <f>VLOOKUP(B140,'SUMMARY 08.28'!$A$7:$E$258,5,0)</f>
        <v>138-2201</v>
      </c>
      <c r="E140" s="172">
        <v>45399</v>
      </c>
      <c r="F140">
        <v>10407</v>
      </c>
      <c r="G140" t="s">
        <v>34</v>
      </c>
      <c r="H140" s="1">
        <v>12836</v>
      </c>
      <c r="I140" s="41">
        <f>VLOOKUP(B140,'PurchaseOrders.List-JUL'!$A$8:$E$238,5,0)</f>
        <v>12836</v>
      </c>
      <c r="K140" s="234"/>
    </row>
    <row r="141" spans="2:11" x14ac:dyDescent="0.3">
      <c r="B141" s="174">
        <v>463145</v>
      </c>
      <c r="C141" s="165" t="s">
        <v>17</v>
      </c>
      <c r="D141" t="str">
        <f>VLOOKUP(B141,'SUMMARY 08.28'!$A$7:$E$258,5,0)</f>
        <v>132-2201</v>
      </c>
      <c r="E141" s="172">
        <v>45399</v>
      </c>
      <c r="F141">
        <v>10407</v>
      </c>
      <c r="G141" t="s">
        <v>34</v>
      </c>
      <c r="H141" s="1">
        <v>3647</v>
      </c>
      <c r="I141" s="41">
        <f>VLOOKUP(B141,'PurchaseOrders.List-JUL'!$A$8:$E$238,5,0)</f>
        <v>3647</v>
      </c>
      <c r="K141" s="234"/>
    </row>
    <row r="142" spans="2:11" x14ac:dyDescent="0.3">
      <c r="B142" s="174">
        <v>463144</v>
      </c>
      <c r="C142" s="165" t="s">
        <v>17</v>
      </c>
      <c r="D142" t="str">
        <f>VLOOKUP(B142,'SUMMARY 08.28'!$A$7:$E$258,5,0)</f>
        <v>150-2201</v>
      </c>
      <c r="E142" s="172">
        <v>45399</v>
      </c>
      <c r="F142">
        <v>10407</v>
      </c>
      <c r="G142" t="s">
        <v>34</v>
      </c>
      <c r="H142" s="1">
        <v>6618</v>
      </c>
      <c r="I142" s="41">
        <f>VLOOKUP(B142,'PurchaseOrders.List-JUL'!$A$8:$E$238,5,0)</f>
        <v>6618</v>
      </c>
      <c r="K142" s="234"/>
    </row>
    <row r="143" spans="2:11" x14ac:dyDescent="0.3">
      <c r="B143" s="174">
        <v>463143</v>
      </c>
      <c r="C143" s="165" t="s">
        <v>17</v>
      </c>
      <c r="D143" t="str">
        <f>VLOOKUP(B143,'SUMMARY 08.28'!$A$7:$E$258,5,0)</f>
        <v>157-2201</v>
      </c>
      <c r="E143" s="172">
        <v>45399</v>
      </c>
      <c r="F143">
        <v>10407</v>
      </c>
      <c r="G143" t="s">
        <v>34</v>
      </c>
      <c r="H143" s="1">
        <v>6453</v>
      </c>
      <c r="I143" s="41">
        <f>VLOOKUP(B143,'PurchaseOrders.List-JUL'!$A$8:$E$238,5,0)</f>
        <v>6453</v>
      </c>
      <c r="K143" s="234"/>
    </row>
    <row r="144" spans="2:11" x14ac:dyDescent="0.3">
      <c r="B144" s="174">
        <v>463141</v>
      </c>
      <c r="C144" s="165" t="s">
        <v>17</v>
      </c>
      <c r="D144" t="str">
        <f>VLOOKUP(B144,'SUMMARY 08.28'!$A$7:$E$258,5,0)</f>
        <v>154-2201</v>
      </c>
      <c r="E144" s="172">
        <v>45399</v>
      </c>
      <c r="F144">
        <v>24077</v>
      </c>
      <c r="G144" t="s">
        <v>313</v>
      </c>
      <c r="H144" s="1">
        <v>90550</v>
      </c>
      <c r="I144" s="41">
        <f>VLOOKUP(B144,'PurchaseOrders.List-JUL'!$A$8:$E$238,5,0)</f>
        <v>90550</v>
      </c>
      <c r="K144" s="234"/>
    </row>
    <row r="145" spans="2:11" x14ac:dyDescent="0.3">
      <c r="B145" s="174">
        <v>463135</v>
      </c>
      <c r="C145" s="165" t="s">
        <v>17</v>
      </c>
      <c r="D145" t="str">
        <f>VLOOKUP(B145,'SUMMARY 08.28'!$A$7:$E$258,5,0)</f>
        <v>180-2201</v>
      </c>
      <c r="E145" s="172">
        <v>45398</v>
      </c>
      <c r="F145">
        <v>24077</v>
      </c>
      <c r="G145" t="s">
        <v>313</v>
      </c>
      <c r="H145" s="1">
        <v>283423</v>
      </c>
      <c r="I145" s="41">
        <f>VLOOKUP(B145,'PurchaseOrders.List-JUL'!$A$8:$E$238,5,0)</f>
        <v>283423</v>
      </c>
      <c r="K145" s="234"/>
    </row>
    <row r="146" spans="2:11" x14ac:dyDescent="0.3">
      <c r="B146" s="174">
        <v>463134</v>
      </c>
      <c r="C146" s="165" t="s">
        <v>17</v>
      </c>
      <c r="D146" t="str">
        <f>VLOOKUP(B146,'SUMMARY 08.28'!$A$7:$E$258,5,0)</f>
        <v>254-2201</v>
      </c>
      <c r="E146" s="172">
        <v>45398</v>
      </c>
      <c r="F146">
        <v>26686</v>
      </c>
      <c r="G146" t="s">
        <v>312</v>
      </c>
      <c r="H146" s="1">
        <v>2570573.06</v>
      </c>
      <c r="I146" s="41">
        <f>VLOOKUP(B146,'PurchaseOrders.List-JUL'!$A$8:$E$238,5,0)</f>
        <v>2570573.06</v>
      </c>
      <c r="K146" s="234"/>
    </row>
    <row r="147" spans="2:11" x14ac:dyDescent="0.3">
      <c r="B147" s="174">
        <v>463133</v>
      </c>
      <c r="C147" s="165" t="s">
        <v>17</v>
      </c>
      <c r="D147" t="str">
        <f>VLOOKUP(B147,'SUMMARY 08.28'!$A$7:$E$258,5,0)</f>
        <v>157-2201</v>
      </c>
      <c r="E147" s="172">
        <v>45398</v>
      </c>
      <c r="F147">
        <v>26686</v>
      </c>
      <c r="G147" t="s">
        <v>312</v>
      </c>
      <c r="H147" s="1">
        <v>1255454.25</v>
      </c>
      <c r="I147" s="41">
        <f>VLOOKUP(B147,'PurchaseOrders.List-JUL'!$A$8:$E$238,5,0)</f>
        <v>1255454.25</v>
      </c>
      <c r="K147" s="234"/>
    </row>
    <row r="148" spans="2:11" x14ac:dyDescent="0.3">
      <c r="B148" s="174">
        <v>463132</v>
      </c>
      <c r="C148" s="165" t="s">
        <v>17</v>
      </c>
      <c r="D148" t="str">
        <f>VLOOKUP(B148,'SUMMARY 08.28'!$A$7:$E$258,5,0)</f>
        <v>315-2201</v>
      </c>
      <c r="E148" s="172">
        <v>45398</v>
      </c>
      <c r="F148">
        <v>26163</v>
      </c>
      <c r="G148" t="s">
        <v>311</v>
      </c>
      <c r="H148" s="1">
        <v>375734.38</v>
      </c>
      <c r="I148" s="41">
        <f>VLOOKUP(B148,'PurchaseOrders.List-JUL'!$A$8:$E$238,5,0)</f>
        <v>375734.38</v>
      </c>
      <c r="K148" s="234"/>
    </row>
    <row r="149" spans="2:11" x14ac:dyDescent="0.3">
      <c r="B149" s="174">
        <v>463122</v>
      </c>
      <c r="C149" s="165" t="s">
        <v>17</v>
      </c>
      <c r="D149" t="str">
        <f>VLOOKUP(B149,'SUMMARY 08.28'!$A$7:$E$258,5,0)</f>
        <v>925-2201</v>
      </c>
      <c r="E149" s="172">
        <v>45397</v>
      </c>
      <c r="F149">
        <v>24279</v>
      </c>
      <c r="G149" t="s">
        <v>303</v>
      </c>
      <c r="H149" s="1">
        <v>384375</v>
      </c>
      <c r="I149" s="41">
        <f>VLOOKUP(B149,'PurchaseOrders.List-JUL'!$A$8:$E$238,5,0)</f>
        <v>384375</v>
      </c>
      <c r="K149" s="234"/>
    </row>
    <row r="150" spans="2:11" x14ac:dyDescent="0.3">
      <c r="B150" s="174">
        <v>463118</v>
      </c>
      <c r="C150" s="165" t="s">
        <v>17</v>
      </c>
      <c r="D150" t="str">
        <f>VLOOKUP(B150,'SUMMARY 08.28'!$A$7:$E$258,5,0)</f>
        <v>225-2201</v>
      </c>
      <c r="E150" s="172">
        <v>45397</v>
      </c>
      <c r="F150">
        <v>24038</v>
      </c>
      <c r="G150" t="s">
        <v>104</v>
      </c>
      <c r="H150" s="1">
        <v>17480.7</v>
      </c>
      <c r="I150" s="41">
        <f>VLOOKUP(B150,'PurchaseOrders.List-JUL'!$A$8:$E$238,5,0)</f>
        <v>17480.7</v>
      </c>
      <c r="K150" s="234"/>
    </row>
    <row r="151" spans="2:11" x14ac:dyDescent="0.3">
      <c r="B151" s="174">
        <v>463107</v>
      </c>
      <c r="C151" s="165" t="s">
        <v>17</v>
      </c>
      <c r="D151" t="str">
        <f>VLOOKUP(B151,'SUMMARY 08.28'!$A$7:$E$258,5,0)</f>
        <v>502-2201</v>
      </c>
      <c r="E151" s="172">
        <v>45392</v>
      </c>
      <c r="F151">
        <v>10290</v>
      </c>
      <c r="G151" t="s">
        <v>101</v>
      </c>
      <c r="H151" s="1">
        <v>150134</v>
      </c>
      <c r="I151" s="41">
        <f>VLOOKUP(B151,'PurchaseOrders.List-JUL'!$A$8:$E$238,5,0)</f>
        <v>150134</v>
      </c>
      <c r="K151" s="234"/>
    </row>
    <row r="152" spans="2:11" x14ac:dyDescent="0.3">
      <c r="B152" s="174">
        <v>463102</v>
      </c>
      <c r="C152" s="165" t="s">
        <v>17</v>
      </c>
      <c r="D152" t="str">
        <f>VLOOKUP(B152,'SUMMARY 08.28'!$A$7:$E$258,5,0)</f>
        <v>952-2201</v>
      </c>
      <c r="E152" s="172">
        <v>45390</v>
      </c>
      <c r="F152">
        <v>25614</v>
      </c>
      <c r="G152" t="s">
        <v>253</v>
      </c>
      <c r="H152" s="1">
        <v>61110</v>
      </c>
      <c r="I152" s="41">
        <f>VLOOKUP(B152,'PurchaseOrders.List-JUL'!$A$8:$E$238,5,0)</f>
        <v>61110</v>
      </c>
      <c r="K152" s="234"/>
    </row>
    <row r="153" spans="2:11" x14ac:dyDescent="0.3">
      <c r="B153" s="174">
        <v>463092</v>
      </c>
      <c r="C153" s="165" t="s">
        <v>17</v>
      </c>
      <c r="D153" t="str">
        <f>VLOOKUP(B153,'SUMMARY 08.28'!$A$7:$E$258,5,0)</f>
        <v>240-2201</v>
      </c>
      <c r="E153" s="172">
        <v>45385</v>
      </c>
      <c r="F153">
        <v>25614</v>
      </c>
      <c r="G153" t="s">
        <v>253</v>
      </c>
      <c r="H153" s="1">
        <v>175705</v>
      </c>
      <c r="I153" s="41">
        <f>VLOOKUP(B153,'PurchaseOrders.List-JUL'!$A$8:$E$238,5,0)</f>
        <v>175705</v>
      </c>
      <c r="K153" s="234"/>
    </row>
    <row r="154" spans="2:11" x14ac:dyDescent="0.3">
      <c r="B154" s="174">
        <v>463023</v>
      </c>
      <c r="C154" s="165" t="s">
        <v>17</v>
      </c>
      <c r="D154" t="str">
        <f>VLOOKUP(B154,'SUMMARY 08.28'!$A$7:$E$258,5,0)</f>
        <v>956-2201</v>
      </c>
      <c r="E154" s="172">
        <v>45352</v>
      </c>
      <c r="F154">
        <v>26707</v>
      </c>
      <c r="G154" t="s">
        <v>309</v>
      </c>
      <c r="H154" s="1">
        <v>56462.8</v>
      </c>
      <c r="I154" s="41">
        <f>VLOOKUP(B154,'PurchaseOrders.List-JUL'!$A$8:$E$238,5,0)</f>
        <v>56462.8</v>
      </c>
      <c r="K154" s="234"/>
    </row>
    <row r="155" spans="2:11" x14ac:dyDescent="0.3">
      <c r="B155" s="174">
        <v>462966</v>
      </c>
      <c r="C155" s="165" t="s">
        <v>17</v>
      </c>
      <c r="D155" t="str">
        <f>VLOOKUP(B155,'SUMMARY 08.28'!$A$7:$E$258,5,0)</f>
        <v>360-2201</v>
      </c>
      <c r="E155" s="172">
        <v>45338</v>
      </c>
      <c r="F155">
        <v>10290</v>
      </c>
      <c r="G155" t="s">
        <v>101</v>
      </c>
      <c r="H155" s="1">
        <v>690850</v>
      </c>
      <c r="I155" s="41">
        <f>VLOOKUP(B155,'PurchaseOrders.List-JUL'!$A$8:$E$238,5,0)</f>
        <v>690850</v>
      </c>
      <c r="K155" s="234"/>
    </row>
    <row r="156" spans="2:11" x14ac:dyDescent="0.3">
      <c r="B156" s="174">
        <v>462948</v>
      </c>
      <c r="C156" s="165" t="s">
        <v>17</v>
      </c>
      <c r="D156" t="str">
        <f>VLOOKUP(B156,'SUMMARY 08.28'!$A$7:$E$258,5,0)</f>
        <v>252-2201</v>
      </c>
      <c r="E156" s="172">
        <v>45331</v>
      </c>
      <c r="F156">
        <v>10320</v>
      </c>
      <c r="G156" t="s">
        <v>47</v>
      </c>
      <c r="H156" s="1">
        <v>14475</v>
      </c>
      <c r="I156" s="41">
        <f>VLOOKUP(B156,'PurchaseOrders.List-JUL'!$A$8:$E$238,5,0)</f>
        <v>14475</v>
      </c>
      <c r="K156" s="234"/>
    </row>
    <row r="157" spans="2:11" x14ac:dyDescent="0.3">
      <c r="B157" s="174">
        <v>462940</v>
      </c>
      <c r="C157" s="165" t="s">
        <v>17</v>
      </c>
      <c r="D157" t="str">
        <f>VLOOKUP(B157,'SUMMARY 08.28'!$A$7:$E$258,5,0)</f>
        <v>153-2201</v>
      </c>
      <c r="E157" s="172">
        <v>45329</v>
      </c>
      <c r="F157">
        <v>10320</v>
      </c>
      <c r="G157" t="s">
        <v>47</v>
      </c>
      <c r="H157" s="1">
        <v>4935</v>
      </c>
      <c r="I157" s="41">
        <f>VLOOKUP(B157,'PurchaseOrders.List-JUL'!$A$8:$E$238,5,0)</f>
        <v>4935</v>
      </c>
      <c r="K157" s="234"/>
    </row>
    <row r="158" spans="2:11" x14ac:dyDescent="0.3">
      <c r="B158" s="174">
        <v>462932</v>
      </c>
      <c r="C158" s="165" t="s">
        <v>17</v>
      </c>
      <c r="D158" t="str">
        <f>VLOOKUP(B158,'SUMMARY 08.28'!$A$7:$E$258,5,0)</f>
        <v>506-2201</v>
      </c>
      <c r="E158" s="172">
        <v>45328</v>
      </c>
      <c r="F158">
        <v>10244</v>
      </c>
      <c r="G158" t="s">
        <v>31</v>
      </c>
      <c r="H158" s="1">
        <v>5328</v>
      </c>
      <c r="I158" s="41">
        <f>VLOOKUP(B158,'PurchaseOrders.List-JUL'!$A$8:$E$238,5,0)</f>
        <v>5328</v>
      </c>
      <c r="K158" s="234"/>
    </row>
    <row r="159" spans="2:11" x14ac:dyDescent="0.3">
      <c r="B159" s="174">
        <v>462915</v>
      </c>
      <c r="C159" s="165" t="s">
        <v>17</v>
      </c>
      <c r="D159" t="str">
        <f>VLOOKUP(B159,'SUMMARY 08.28'!$A$7:$E$258,5,0)</f>
        <v>954-2201</v>
      </c>
      <c r="E159" s="172">
        <v>45323</v>
      </c>
      <c r="F159">
        <v>10407</v>
      </c>
      <c r="G159" t="s">
        <v>34</v>
      </c>
      <c r="H159" s="1">
        <v>3401</v>
      </c>
      <c r="I159" s="41">
        <f>VLOOKUP(B159,'PurchaseOrders.List-JUL'!$A$8:$E$238,5,0)</f>
        <v>3401</v>
      </c>
      <c r="K159" s="234"/>
    </row>
    <row r="160" spans="2:11" x14ac:dyDescent="0.3">
      <c r="B160" s="174">
        <v>462896</v>
      </c>
      <c r="C160" s="165" t="s">
        <v>17</v>
      </c>
      <c r="D160" t="str">
        <f>VLOOKUP(B160,'SUMMARY 08.28'!$A$7:$E$258,5,0)</f>
        <v>340-2201</v>
      </c>
      <c r="E160" s="172">
        <v>45320</v>
      </c>
      <c r="F160">
        <v>24279</v>
      </c>
      <c r="G160" t="s">
        <v>303</v>
      </c>
      <c r="H160" s="1">
        <v>1779010</v>
      </c>
      <c r="I160" s="41">
        <f>VLOOKUP(B160,'PurchaseOrders.List-JUL'!$A$8:$E$238,5,0)</f>
        <v>1779010</v>
      </c>
      <c r="K160" s="234"/>
    </row>
    <row r="161" spans="2:11" x14ac:dyDescent="0.3">
      <c r="B161" s="174">
        <v>462875</v>
      </c>
      <c r="C161" s="165" t="s">
        <v>17</v>
      </c>
      <c r="D161" t="str">
        <f>VLOOKUP(B161,'SUMMARY 08.28'!$A$7:$E$258,5,0)</f>
        <v>250-2201</v>
      </c>
      <c r="E161" s="172">
        <v>45314</v>
      </c>
      <c r="F161">
        <v>22884</v>
      </c>
      <c r="G161" t="s">
        <v>233</v>
      </c>
      <c r="H161" s="1">
        <v>821082.74</v>
      </c>
      <c r="I161" s="41">
        <f>VLOOKUP(B161,'PurchaseOrders.List-JUL'!$A$8:$E$238,5,0)</f>
        <v>821082.74</v>
      </c>
      <c r="K161" s="234"/>
    </row>
    <row r="162" spans="2:11" x14ac:dyDescent="0.3">
      <c r="B162" s="174">
        <v>462866</v>
      </c>
      <c r="C162" s="165" t="s">
        <v>17</v>
      </c>
      <c r="D162" t="str">
        <f>VLOOKUP(B162,'SUMMARY 08.28'!$A$7:$E$258,5,0)</f>
        <v>932-2201</v>
      </c>
      <c r="E162" s="172">
        <v>45313</v>
      </c>
      <c r="F162">
        <v>10320</v>
      </c>
      <c r="G162" t="s">
        <v>47</v>
      </c>
      <c r="H162" s="1">
        <v>4385</v>
      </c>
      <c r="I162" s="41">
        <f>VLOOKUP(B162,'PurchaseOrders.List-JUL'!$A$8:$E$238,5,0)</f>
        <v>4385</v>
      </c>
      <c r="K162" s="234"/>
    </row>
    <row r="163" spans="2:11" x14ac:dyDescent="0.3">
      <c r="B163" s="174">
        <v>462803</v>
      </c>
      <c r="C163" s="165" t="s">
        <v>17</v>
      </c>
      <c r="D163" t="str">
        <f>VLOOKUP(B163,'SUMMARY 08.28'!$A$7:$E$258,5,0)</f>
        <v>741-2201</v>
      </c>
      <c r="E163" s="172">
        <v>45287</v>
      </c>
      <c r="F163">
        <v>26775</v>
      </c>
      <c r="G163" t="s">
        <v>308</v>
      </c>
      <c r="H163" s="1">
        <v>1211533</v>
      </c>
      <c r="I163" s="41">
        <f>VLOOKUP(B163,'PurchaseOrders.List-JUL'!$A$8:$E$238,5,0)</f>
        <v>1211533</v>
      </c>
      <c r="K163" s="234"/>
    </row>
    <row r="164" spans="2:11" x14ac:dyDescent="0.3">
      <c r="B164" s="174">
        <v>462757</v>
      </c>
      <c r="C164" s="165" t="s">
        <v>17</v>
      </c>
      <c r="D164" t="str">
        <f>VLOOKUP(B164,'SUMMARY 08.28'!$A$7:$E$258,5,0)</f>
        <v>956-2201</v>
      </c>
      <c r="E164" s="172">
        <v>45272</v>
      </c>
      <c r="F164">
        <v>10321</v>
      </c>
      <c r="G164" t="s">
        <v>350</v>
      </c>
      <c r="H164" s="1">
        <v>10413434.720000001</v>
      </c>
      <c r="I164" s="41">
        <f>VLOOKUP(B164,'PurchaseOrders.List-JUL'!$A$8:$E$238,5,0)</f>
        <v>10413434.720000001</v>
      </c>
      <c r="K164" s="234"/>
    </row>
    <row r="165" spans="2:11" x14ac:dyDescent="0.3">
      <c r="B165" s="174">
        <v>462753</v>
      </c>
      <c r="C165" s="165" t="s">
        <v>17</v>
      </c>
      <c r="D165" t="str">
        <f>VLOOKUP(B165,'SUMMARY 08.28'!$A$7:$E$258,5,0)</f>
        <v>956-2201</v>
      </c>
      <c r="E165" s="172">
        <v>45267</v>
      </c>
      <c r="F165">
        <v>25101</v>
      </c>
      <c r="G165" t="s">
        <v>351</v>
      </c>
      <c r="H165" s="1">
        <v>836932</v>
      </c>
      <c r="I165" s="41">
        <f>VLOOKUP(B165,'PurchaseOrders.List-JUL'!$A$8:$E$238,5,0)</f>
        <v>836932</v>
      </c>
      <c r="K165" s="234"/>
    </row>
    <row r="166" spans="2:11" x14ac:dyDescent="0.3">
      <c r="B166" s="174">
        <v>462741</v>
      </c>
      <c r="C166" s="165" t="s">
        <v>17</v>
      </c>
      <c r="D166" t="str">
        <f>VLOOKUP(B166,'SUMMARY 08.28'!$A$7:$E$258,5,0)</f>
        <v>340-2201</v>
      </c>
      <c r="E166" s="172">
        <v>45264</v>
      </c>
      <c r="F166">
        <v>10309</v>
      </c>
      <c r="G166" t="s">
        <v>44</v>
      </c>
      <c r="H166" s="1">
        <v>21916023</v>
      </c>
      <c r="I166" s="41">
        <f>VLOOKUP(B166,'PurchaseOrders.List-JUL'!$A$8:$E$238,5,0)</f>
        <v>21916023</v>
      </c>
      <c r="K166" s="234"/>
    </row>
    <row r="167" spans="2:11" x14ac:dyDescent="0.3">
      <c r="B167" s="174">
        <v>462705</v>
      </c>
      <c r="C167" s="165" t="s">
        <v>17</v>
      </c>
      <c r="D167" t="str">
        <f>VLOOKUP(B167,'SUMMARY 08.28'!$A$7:$E$258,5,0)</f>
        <v>310-2201</v>
      </c>
      <c r="E167" s="172">
        <v>45251</v>
      </c>
      <c r="F167">
        <v>24769</v>
      </c>
      <c r="G167" t="s">
        <v>1518</v>
      </c>
      <c r="H167" s="1">
        <v>243991.3</v>
      </c>
      <c r="I167" s="41">
        <f>VLOOKUP(B167,'PurchaseOrders.List-JUL'!$A$8:$E$238,5,0)</f>
        <v>243991.3</v>
      </c>
      <c r="K167" s="234"/>
    </row>
    <row r="168" spans="2:11" x14ac:dyDescent="0.3">
      <c r="B168" s="174">
        <v>462690</v>
      </c>
      <c r="C168" s="165" t="s">
        <v>17</v>
      </c>
      <c r="D168" t="str">
        <f>VLOOKUP(B168,'SUMMARY 08.28'!$A$7:$E$258,5,0)</f>
        <v>PLAYGROUNDS-22</v>
      </c>
      <c r="E168" s="172">
        <v>45246</v>
      </c>
      <c r="F168">
        <v>10368</v>
      </c>
      <c r="G168" t="s">
        <v>36</v>
      </c>
      <c r="H168" s="1">
        <v>740998</v>
      </c>
      <c r="I168" s="41">
        <f>VLOOKUP(B168,'PurchaseOrders.List-JUL'!$A$8:$E$238,5,0)</f>
        <v>740998</v>
      </c>
      <c r="K168" s="234"/>
    </row>
    <row r="169" spans="2:11" x14ac:dyDescent="0.3">
      <c r="B169" s="174">
        <v>462685</v>
      </c>
      <c r="C169" s="165" t="s">
        <v>17</v>
      </c>
      <c r="D169" t="str">
        <f>VLOOKUP(B169,'SUMMARY 08.28'!$A$7:$E$258,5,0)</f>
        <v>340-2201</v>
      </c>
      <c r="E169" s="172">
        <v>45246</v>
      </c>
      <c r="F169">
        <v>25157</v>
      </c>
      <c r="G169" t="s">
        <v>297</v>
      </c>
      <c r="H169" s="1">
        <v>47910</v>
      </c>
      <c r="I169" s="41">
        <f>VLOOKUP(B169,'PurchaseOrders.List-JUL'!$A$8:$E$238,5,0)</f>
        <v>47910</v>
      </c>
      <c r="K169" s="234"/>
    </row>
    <row r="170" spans="2:11" x14ac:dyDescent="0.3">
      <c r="B170" s="174">
        <v>462679</v>
      </c>
      <c r="C170" s="165" t="s">
        <v>17</v>
      </c>
      <c r="D170" t="str">
        <f>VLOOKUP(B170,'SUMMARY 08.28'!$A$7:$E$258,5,0)</f>
        <v>315-2201</v>
      </c>
      <c r="E170" s="172">
        <v>45243</v>
      </c>
      <c r="F170">
        <v>10448</v>
      </c>
      <c r="G170" t="s">
        <v>37</v>
      </c>
      <c r="H170" s="1">
        <v>9245</v>
      </c>
      <c r="I170" s="41">
        <f>VLOOKUP(B170,'PurchaseOrders.List-JUL'!$A$8:$E$238,5,0)</f>
        <v>9245</v>
      </c>
      <c r="K170" s="234"/>
    </row>
    <row r="171" spans="2:11" x14ac:dyDescent="0.3">
      <c r="B171" s="174">
        <v>462637</v>
      </c>
      <c r="C171" s="165" t="s">
        <v>17</v>
      </c>
      <c r="D171" t="str">
        <f>VLOOKUP(B171,'SUMMARY 08.28'!$A$7:$E$258,5,0)</f>
        <v>120-2201</v>
      </c>
      <c r="E171" s="172">
        <v>45230</v>
      </c>
      <c r="F171">
        <v>24907</v>
      </c>
      <c r="G171" t="s">
        <v>217</v>
      </c>
      <c r="H171" s="1">
        <v>5994</v>
      </c>
      <c r="I171" s="41">
        <f>VLOOKUP(B171,'PurchaseOrders.List-JUL'!$A$8:$E$238,5,0)</f>
        <v>5994</v>
      </c>
      <c r="K171" s="234"/>
    </row>
    <row r="172" spans="2:11" x14ac:dyDescent="0.3">
      <c r="B172" s="174">
        <v>462636</v>
      </c>
      <c r="C172" s="165" t="s">
        <v>17</v>
      </c>
      <c r="D172" t="str">
        <f>VLOOKUP(B172,'SUMMARY 08.28'!$A$7:$E$258,5,0)</f>
        <v>502-2201</v>
      </c>
      <c r="E172" s="172">
        <v>45230</v>
      </c>
      <c r="F172">
        <v>24907</v>
      </c>
      <c r="G172" t="s">
        <v>217</v>
      </c>
      <c r="H172" s="1">
        <v>11487</v>
      </c>
      <c r="I172" s="41">
        <f>VLOOKUP(B172,'PurchaseOrders.List-JUL'!$A$8:$E$238,5,0)</f>
        <v>11487</v>
      </c>
      <c r="K172" s="234"/>
    </row>
    <row r="173" spans="2:11" x14ac:dyDescent="0.3">
      <c r="B173" s="174">
        <v>462635</v>
      </c>
      <c r="C173" s="165" t="s">
        <v>17</v>
      </c>
      <c r="D173" t="str">
        <f>VLOOKUP(B173,'SUMMARY 08.28'!$A$7:$E$258,5,0)</f>
        <v>360-2201</v>
      </c>
      <c r="E173" s="172">
        <v>45230</v>
      </c>
      <c r="F173">
        <v>24907</v>
      </c>
      <c r="G173" t="s">
        <v>217</v>
      </c>
      <c r="H173" s="1">
        <v>33239.57</v>
      </c>
      <c r="I173" s="41">
        <f>VLOOKUP(B173,'PurchaseOrders.List-JUL'!$A$8:$E$238,5,0)</f>
        <v>33239.57</v>
      </c>
      <c r="K173" s="234"/>
    </row>
    <row r="174" spans="2:11" x14ac:dyDescent="0.3">
      <c r="B174" s="174">
        <v>462632</v>
      </c>
      <c r="C174" s="165" t="s">
        <v>17</v>
      </c>
      <c r="D174" t="str">
        <f>VLOOKUP(B174,'SUMMARY 08.28'!$A$7:$E$258,5,0)</f>
        <v>315-2201</v>
      </c>
      <c r="E174" s="172">
        <v>45230</v>
      </c>
      <c r="F174">
        <v>24907</v>
      </c>
      <c r="G174" t="s">
        <v>217</v>
      </c>
      <c r="H174" s="1">
        <v>17920</v>
      </c>
      <c r="I174" s="41">
        <f>VLOOKUP(B174,'PurchaseOrders.List-JUL'!$A$8:$E$238,5,0)</f>
        <v>17920</v>
      </c>
      <c r="K174" s="234"/>
    </row>
    <row r="175" spans="2:11" x14ac:dyDescent="0.3">
      <c r="B175" s="174">
        <v>462631</v>
      </c>
      <c r="C175" s="165" t="s">
        <v>17</v>
      </c>
      <c r="D175" t="str">
        <f>VLOOKUP(B175,'SUMMARY 08.28'!$A$7:$E$258,5,0)</f>
        <v>505-2201</v>
      </c>
      <c r="E175" s="172">
        <v>45230</v>
      </c>
      <c r="F175">
        <v>24907</v>
      </c>
      <c r="G175" t="s">
        <v>217</v>
      </c>
      <c r="H175" s="1">
        <v>12450</v>
      </c>
      <c r="I175" s="41">
        <f>VLOOKUP(B175,'PurchaseOrders.List-JUL'!$A$8:$E$238,5,0)</f>
        <v>12450</v>
      </c>
      <c r="K175" s="234"/>
    </row>
    <row r="176" spans="2:11" x14ac:dyDescent="0.3">
      <c r="B176" s="174">
        <v>462628</v>
      </c>
      <c r="C176" s="165" t="s">
        <v>17</v>
      </c>
      <c r="D176" t="str">
        <f>VLOOKUP(B176,'SUMMARY 08.28'!$A$7:$E$258,5,0)</f>
        <v>147-2201</v>
      </c>
      <c r="E176" s="172">
        <v>45229</v>
      </c>
      <c r="F176">
        <v>24907</v>
      </c>
      <c r="G176" t="s">
        <v>217</v>
      </c>
      <c r="H176" s="1">
        <v>2551</v>
      </c>
      <c r="I176" s="41">
        <f>VLOOKUP(B176,'PurchaseOrders.List-JUL'!$A$8:$E$238,5,0)</f>
        <v>2551</v>
      </c>
      <c r="K176" s="234"/>
    </row>
    <row r="177" spans="2:11" x14ac:dyDescent="0.3">
      <c r="B177" s="174">
        <v>462627</v>
      </c>
      <c r="C177" s="165" t="s">
        <v>17</v>
      </c>
      <c r="D177" t="str">
        <f>VLOOKUP(B177,'SUMMARY 08.28'!$A$7:$E$258,5,0)</f>
        <v>141-2201</v>
      </c>
      <c r="E177" s="172">
        <v>45229</v>
      </c>
      <c r="F177">
        <v>24907</v>
      </c>
      <c r="G177" t="s">
        <v>217</v>
      </c>
      <c r="H177" s="1">
        <v>2551</v>
      </c>
      <c r="I177" s="41">
        <f>VLOOKUP(B177,'PurchaseOrders.List-JUL'!$A$8:$E$238,5,0)</f>
        <v>2551</v>
      </c>
      <c r="K177" s="234"/>
    </row>
    <row r="178" spans="2:11" x14ac:dyDescent="0.3">
      <c r="B178" s="174">
        <v>462626</v>
      </c>
      <c r="C178" s="165" t="s">
        <v>17</v>
      </c>
      <c r="D178" t="str">
        <f>VLOOKUP(B178,'SUMMARY 08.28'!$A$7:$E$258,5,0)</f>
        <v>506-2201</v>
      </c>
      <c r="E178" s="172">
        <v>45229</v>
      </c>
      <c r="F178">
        <v>24907</v>
      </c>
      <c r="G178" t="s">
        <v>217</v>
      </c>
      <c r="H178" s="1">
        <v>6850</v>
      </c>
      <c r="I178" s="41">
        <f>VLOOKUP(B178,'PurchaseOrders.List-JUL'!$A$8:$E$238,5,0)</f>
        <v>6850</v>
      </c>
      <c r="K178" s="234"/>
    </row>
    <row r="179" spans="2:11" x14ac:dyDescent="0.3">
      <c r="B179" s="174">
        <v>462607</v>
      </c>
      <c r="C179" s="165" t="s">
        <v>17</v>
      </c>
      <c r="D179" t="str">
        <f>VLOOKUP(B179,'SUMMARY 08.28'!$A$7:$E$258,5,0)</f>
        <v>156-2201</v>
      </c>
      <c r="E179" s="172">
        <v>45222</v>
      </c>
      <c r="F179">
        <v>10407</v>
      </c>
      <c r="G179" t="s">
        <v>34</v>
      </c>
      <c r="H179" s="1">
        <v>14676</v>
      </c>
      <c r="I179" s="41">
        <f>VLOOKUP(B179,'PurchaseOrders.List-JUL'!$A$8:$E$238,5,0)</f>
        <v>14676</v>
      </c>
      <c r="K179" s="234"/>
    </row>
    <row r="180" spans="2:11" x14ac:dyDescent="0.3">
      <c r="B180" s="174">
        <v>462606</v>
      </c>
      <c r="C180" s="165" t="s">
        <v>17</v>
      </c>
      <c r="D180" t="str">
        <f>VLOOKUP(B180,'SUMMARY 08.28'!$A$7:$E$258,5,0)</f>
        <v>225-2201</v>
      </c>
      <c r="E180" s="172">
        <v>45222</v>
      </c>
      <c r="F180">
        <v>10320</v>
      </c>
      <c r="G180" t="s">
        <v>47</v>
      </c>
      <c r="H180" s="1">
        <v>23820</v>
      </c>
      <c r="I180" s="41">
        <f>VLOOKUP(B180,'PurchaseOrders.List-JUL'!$A$8:$E$238,5,0)</f>
        <v>23820</v>
      </c>
      <c r="K180" s="234"/>
    </row>
    <row r="181" spans="2:11" x14ac:dyDescent="0.3">
      <c r="B181" s="174">
        <v>462594</v>
      </c>
      <c r="C181" s="165" t="s">
        <v>17</v>
      </c>
      <c r="D181" t="str">
        <f>VLOOKUP(B181,'SUMMARY 08.28'!$A$7:$E$258,5,0)</f>
        <v>315-2201</v>
      </c>
      <c r="E181" s="172">
        <v>45218</v>
      </c>
      <c r="F181">
        <v>10320</v>
      </c>
      <c r="G181" t="s">
        <v>47</v>
      </c>
      <c r="H181" s="1">
        <v>64790</v>
      </c>
      <c r="I181" s="41">
        <f>VLOOKUP(B181,'PurchaseOrders.List-JUL'!$A$8:$E$238,5,0)</f>
        <v>64790</v>
      </c>
      <c r="K181" s="234"/>
    </row>
    <row r="182" spans="2:11" x14ac:dyDescent="0.3">
      <c r="B182" s="174">
        <v>462560</v>
      </c>
      <c r="C182" s="165" t="s">
        <v>17</v>
      </c>
      <c r="D182" t="str">
        <f>VLOOKUP(B182,'SUMMARY 08.28'!$A$7:$E$258,5,0)</f>
        <v>315-2201</v>
      </c>
      <c r="E182" s="172">
        <v>45209</v>
      </c>
      <c r="F182">
        <v>24769</v>
      </c>
      <c r="G182" t="s">
        <v>1518</v>
      </c>
      <c r="H182" s="1">
        <v>91499</v>
      </c>
      <c r="I182" s="41">
        <f>VLOOKUP(B182,'PurchaseOrders.List-JUL'!$A$8:$E$238,5,0)</f>
        <v>91499</v>
      </c>
      <c r="K182" s="234"/>
    </row>
    <row r="183" spans="2:11" x14ac:dyDescent="0.3">
      <c r="B183" s="174">
        <v>462539</v>
      </c>
      <c r="C183" s="165" t="s">
        <v>17</v>
      </c>
      <c r="D183" t="str">
        <f>VLOOKUP(B183,'SUMMARY 08.28'!$A$7:$E$258,5,0)</f>
        <v>741-2201</v>
      </c>
      <c r="E183" s="172">
        <v>45203</v>
      </c>
      <c r="F183">
        <v>25290</v>
      </c>
      <c r="G183" t="s">
        <v>283</v>
      </c>
      <c r="H183" s="1">
        <v>113090</v>
      </c>
      <c r="I183" s="41">
        <f>VLOOKUP(B183,'PurchaseOrders.List-JUL'!$A$8:$E$238,5,0)</f>
        <v>113090</v>
      </c>
      <c r="K183" s="234"/>
    </row>
    <row r="184" spans="2:11" x14ac:dyDescent="0.3">
      <c r="B184" s="174">
        <v>462522</v>
      </c>
      <c r="C184" s="165" t="s">
        <v>17</v>
      </c>
      <c r="D184" t="str">
        <f>VLOOKUP(B184,'SUMMARY 08.28'!$A$7:$E$258,5,0)</f>
        <v>252-2201</v>
      </c>
      <c r="E184" s="172">
        <v>45197</v>
      </c>
      <c r="F184">
        <v>24907</v>
      </c>
      <c r="G184" t="s">
        <v>217</v>
      </c>
      <c r="H184" s="1">
        <v>13569</v>
      </c>
      <c r="I184" s="41">
        <f>VLOOKUP(B184,'PurchaseOrders.List-JUL'!$A$8:$E$238,5,0)</f>
        <v>13569</v>
      </c>
      <c r="K184" s="234"/>
    </row>
    <row r="185" spans="2:11" x14ac:dyDescent="0.3">
      <c r="B185" s="174">
        <v>462521</v>
      </c>
      <c r="C185" s="165" t="s">
        <v>17</v>
      </c>
      <c r="D185" t="str">
        <f>VLOOKUP(B185,'SUMMARY 08.28'!$A$7:$E$258,5,0)</f>
        <v>979-2201</v>
      </c>
      <c r="E185" s="172">
        <v>45197</v>
      </c>
      <c r="F185">
        <v>24907</v>
      </c>
      <c r="G185" t="s">
        <v>217</v>
      </c>
      <c r="H185" s="1">
        <v>20776</v>
      </c>
      <c r="I185" s="41">
        <f>VLOOKUP(B185,'PurchaseOrders.List-JUL'!$A$8:$E$238,5,0)</f>
        <v>20776</v>
      </c>
      <c r="K185" s="234"/>
    </row>
    <row r="186" spans="2:11" x14ac:dyDescent="0.3">
      <c r="B186" s="174">
        <v>462520</v>
      </c>
      <c r="C186" s="165" t="s">
        <v>17</v>
      </c>
      <c r="D186" t="str">
        <f>VLOOKUP(B186,'SUMMARY 08.28'!$A$7:$E$258,5,0)</f>
        <v>119-2201</v>
      </c>
      <c r="E186" s="172">
        <v>45197</v>
      </c>
      <c r="F186">
        <v>24907</v>
      </c>
      <c r="G186" t="s">
        <v>217</v>
      </c>
      <c r="H186" s="1">
        <v>6720</v>
      </c>
      <c r="I186" s="41">
        <f>VLOOKUP(B186,'PurchaseOrders.List-JUL'!$A$8:$E$238,5,0)</f>
        <v>6720</v>
      </c>
      <c r="K186" s="234"/>
    </row>
    <row r="187" spans="2:11" x14ac:dyDescent="0.3">
      <c r="B187" s="174">
        <v>462519</v>
      </c>
      <c r="C187" s="165" t="s">
        <v>17</v>
      </c>
      <c r="D187" t="str">
        <f>VLOOKUP(B187,'SUMMARY 08.28'!$A$7:$E$258,5,0)</f>
        <v>310-2201</v>
      </c>
      <c r="E187" s="172">
        <v>45197</v>
      </c>
      <c r="F187">
        <v>24907</v>
      </c>
      <c r="G187" t="s">
        <v>217</v>
      </c>
      <c r="H187" s="1">
        <v>21011</v>
      </c>
      <c r="I187" s="41">
        <f>VLOOKUP(B187,'PurchaseOrders.List-JUL'!$A$8:$E$238,5,0)</f>
        <v>21011</v>
      </c>
      <c r="K187" s="234"/>
    </row>
    <row r="188" spans="2:11" x14ac:dyDescent="0.3">
      <c r="B188" s="174">
        <v>462518</v>
      </c>
      <c r="C188" s="165" t="s">
        <v>17</v>
      </c>
      <c r="D188" t="str">
        <f>VLOOKUP(B188,'SUMMARY 08.28'!$A$7:$E$258,5,0)</f>
        <v>240-2201</v>
      </c>
      <c r="E188" s="172">
        <v>45197</v>
      </c>
      <c r="F188">
        <v>24907</v>
      </c>
      <c r="G188" t="s">
        <v>217</v>
      </c>
      <c r="H188" s="1">
        <v>16510</v>
      </c>
      <c r="I188" s="41">
        <f>VLOOKUP(B188,'PurchaseOrders.List-JUL'!$A$8:$E$238,5,0)</f>
        <v>16510</v>
      </c>
      <c r="K188" s="234"/>
    </row>
    <row r="189" spans="2:11" x14ac:dyDescent="0.3">
      <c r="B189" s="174">
        <v>462516</v>
      </c>
      <c r="C189" s="165" t="s">
        <v>17</v>
      </c>
      <c r="D189" t="str">
        <f>VLOOKUP(B189,'SUMMARY 08.28'!$A$7:$E$258,5,0)</f>
        <v>250-2201</v>
      </c>
      <c r="E189" s="172">
        <v>45197</v>
      </c>
      <c r="F189">
        <v>24907</v>
      </c>
      <c r="G189" t="s">
        <v>217</v>
      </c>
      <c r="H189" s="1">
        <v>2240</v>
      </c>
      <c r="I189" s="41">
        <f>VLOOKUP(B189,'PurchaseOrders.List-JUL'!$A$8:$E$238,5,0)</f>
        <v>2240</v>
      </c>
      <c r="K189" s="234"/>
    </row>
    <row r="190" spans="2:11" x14ac:dyDescent="0.3">
      <c r="B190" s="174">
        <v>462514</v>
      </c>
      <c r="C190" s="165" t="s">
        <v>17</v>
      </c>
      <c r="D190" t="str">
        <f>VLOOKUP(B190,'SUMMARY 08.28'!$A$7:$E$258,5,0)</f>
        <v>193-2201</v>
      </c>
      <c r="E190" s="172">
        <v>45197</v>
      </c>
      <c r="F190">
        <v>24907</v>
      </c>
      <c r="G190" t="s">
        <v>217</v>
      </c>
      <c r="H190" s="1">
        <v>10083</v>
      </c>
      <c r="I190" s="41">
        <f>VLOOKUP(B190,'PurchaseOrders.List-JUL'!$A$8:$E$238,5,0)</f>
        <v>10083</v>
      </c>
      <c r="K190" s="234"/>
    </row>
    <row r="191" spans="2:11" x14ac:dyDescent="0.3">
      <c r="B191" s="174">
        <v>462513</v>
      </c>
      <c r="C191" s="165" t="s">
        <v>17</v>
      </c>
      <c r="D191" t="str">
        <f>VLOOKUP(B191,'SUMMARY 08.28'!$A$7:$E$258,5,0)</f>
        <v>971-2201</v>
      </c>
      <c r="E191" s="172">
        <v>45197</v>
      </c>
      <c r="F191">
        <v>24907</v>
      </c>
      <c r="G191" t="s">
        <v>217</v>
      </c>
      <c r="H191" s="1">
        <v>49550</v>
      </c>
      <c r="I191" s="41">
        <f>VLOOKUP(B191,'PurchaseOrders.List-JUL'!$A$8:$E$238,5,0)</f>
        <v>49550</v>
      </c>
      <c r="K191" s="234"/>
    </row>
    <row r="192" spans="2:11" x14ac:dyDescent="0.3">
      <c r="B192" s="174">
        <v>462512</v>
      </c>
      <c r="C192" s="165" t="s">
        <v>17</v>
      </c>
      <c r="D192" t="str">
        <f>VLOOKUP(B192,'SUMMARY 08.28'!$A$7:$E$258,5,0)</f>
        <v>132-2201</v>
      </c>
      <c r="E192" s="172">
        <v>45197</v>
      </c>
      <c r="F192">
        <v>24907</v>
      </c>
      <c r="G192" t="s">
        <v>217</v>
      </c>
      <c r="H192" s="1">
        <v>17995</v>
      </c>
      <c r="I192" s="41">
        <f>VLOOKUP(B192,'PurchaseOrders.List-JUL'!$A$8:$E$238,5,0)</f>
        <v>17995</v>
      </c>
      <c r="K192" s="234"/>
    </row>
    <row r="193" spans="2:11" x14ac:dyDescent="0.3">
      <c r="B193" s="174">
        <v>462511</v>
      </c>
      <c r="C193" s="165" t="s">
        <v>17</v>
      </c>
      <c r="D193" t="str">
        <f>VLOOKUP(B193,'SUMMARY 08.28'!$A$7:$E$258,5,0)</f>
        <v>330-2201</v>
      </c>
      <c r="E193" s="172">
        <v>45197</v>
      </c>
      <c r="F193">
        <v>24907</v>
      </c>
      <c r="G193" t="s">
        <v>217</v>
      </c>
      <c r="H193" s="1">
        <v>16624</v>
      </c>
      <c r="I193" s="41">
        <f>VLOOKUP(B193,'PurchaseOrders.List-JUL'!$A$8:$E$238,5,0)</f>
        <v>16624</v>
      </c>
      <c r="K193" s="234"/>
    </row>
    <row r="194" spans="2:11" x14ac:dyDescent="0.3">
      <c r="B194" s="174">
        <v>462506</v>
      </c>
      <c r="C194" s="165" t="s">
        <v>17</v>
      </c>
      <c r="D194" t="str">
        <f>VLOOKUP(B194,'SUMMARY 08.28'!$A$7:$E$258,5,0)</f>
        <v>952-2201</v>
      </c>
      <c r="E194" s="172">
        <v>45196</v>
      </c>
      <c r="F194">
        <v>24907</v>
      </c>
      <c r="G194" t="s">
        <v>217</v>
      </c>
      <c r="H194" s="1">
        <v>11802</v>
      </c>
      <c r="I194" s="41">
        <f>VLOOKUP(B194,'PurchaseOrders.List-JUL'!$A$8:$E$238,5,0)</f>
        <v>11802</v>
      </c>
      <c r="K194" s="234"/>
    </row>
    <row r="195" spans="2:11" x14ac:dyDescent="0.3">
      <c r="B195" s="174">
        <v>462505</v>
      </c>
      <c r="C195" s="165" t="s">
        <v>17</v>
      </c>
      <c r="D195" t="str">
        <f>VLOOKUP(B195,'SUMMARY 08.28'!$A$7:$E$258,5,0)</f>
        <v>153-2201</v>
      </c>
      <c r="E195" s="172">
        <v>45196</v>
      </c>
      <c r="F195">
        <v>24907</v>
      </c>
      <c r="G195" t="s">
        <v>217</v>
      </c>
      <c r="H195" s="1">
        <v>11280</v>
      </c>
      <c r="I195" s="41">
        <f>VLOOKUP(B195,'PurchaseOrders.List-JUL'!$A$8:$E$238,5,0)</f>
        <v>11280</v>
      </c>
      <c r="K195" s="234"/>
    </row>
    <row r="196" spans="2:11" x14ac:dyDescent="0.3">
      <c r="B196" s="174">
        <v>462504</v>
      </c>
      <c r="C196" s="165" t="s">
        <v>17</v>
      </c>
      <c r="D196" t="str">
        <f>VLOOKUP(B196,'SUMMARY 08.28'!$A$7:$E$258,5,0)</f>
        <v>254-2201</v>
      </c>
      <c r="E196" s="172">
        <v>45196</v>
      </c>
      <c r="F196">
        <v>24907</v>
      </c>
      <c r="G196" t="s">
        <v>217</v>
      </c>
      <c r="H196" s="1">
        <v>15405</v>
      </c>
      <c r="I196" s="41">
        <f>VLOOKUP(B196,'PurchaseOrders.List-JUL'!$A$8:$E$238,5,0)</f>
        <v>15405</v>
      </c>
      <c r="K196" s="234"/>
    </row>
    <row r="197" spans="2:11" x14ac:dyDescent="0.3">
      <c r="B197" s="174">
        <v>462502</v>
      </c>
      <c r="C197" s="165" t="s">
        <v>17</v>
      </c>
      <c r="D197" t="str">
        <f>VLOOKUP(B197,'SUMMARY 08.28'!$A$7:$E$258,5,0)</f>
        <v>166-2201</v>
      </c>
      <c r="E197" s="172">
        <v>45196</v>
      </c>
      <c r="F197">
        <v>24907</v>
      </c>
      <c r="G197" t="s">
        <v>217</v>
      </c>
      <c r="H197" s="1">
        <v>11312</v>
      </c>
      <c r="I197" s="41">
        <f>VLOOKUP(B197,'PurchaseOrders.List-JUL'!$A$8:$E$238,5,0)</f>
        <v>11312</v>
      </c>
      <c r="K197" s="234"/>
    </row>
    <row r="198" spans="2:11" x14ac:dyDescent="0.3">
      <c r="B198" s="174">
        <v>462499</v>
      </c>
      <c r="C198" s="165" t="s">
        <v>17</v>
      </c>
      <c r="D198" t="str">
        <f>VLOOKUP(B198,'SUMMARY 08.28'!$A$7:$E$258,5,0)</f>
        <v>180-2201</v>
      </c>
      <c r="E198" s="172">
        <v>45196</v>
      </c>
      <c r="F198">
        <v>24907</v>
      </c>
      <c r="G198" t="s">
        <v>217</v>
      </c>
      <c r="H198" s="1">
        <v>12981</v>
      </c>
      <c r="I198" s="41">
        <f>VLOOKUP(B198,'PurchaseOrders.List-JUL'!$A$8:$E$238,5,0)</f>
        <v>12981</v>
      </c>
      <c r="K198" s="234"/>
    </row>
    <row r="199" spans="2:11" x14ac:dyDescent="0.3">
      <c r="B199" s="174">
        <v>462496</v>
      </c>
      <c r="C199" s="165" t="s">
        <v>17</v>
      </c>
      <c r="D199" t="str">
        <f>VLOOKUP(B199,'SUMMARY 08.28'!$A$7:$E$258,5,0)</f>
        <v>270-2201</v>
      </c>
      <c r="E199" s="172">
        <v>45196</v>
      </c>
      <c r="F199">
        <v>24907</v>
      </c>
      <c r="G199" t="s">
        <v>217</v>
      </c>
      <c r="H199" s="1">
        <v>5542</v>
      </c>
      <c r="I199" s="41">
        <f>VLOOKUP(B199,'PurchaseOrders.List-JUL'!$A$8:$E$238,5,0)</f>
        <v>5542</v>
      </c>
      <c r="K199" s="234"/>
    </row>
    <row r="200" spans="2:11" x14ac:dyDescent="0.3">
      <c r="B200" s="174">
        <v>462495</v>
      </c>
      <c r="C200" s="165" t="s">
        <v>17</v>
      </c>
      <c r="D200" t="str">
        <f>VLOOKUP(B200,'SUMMARY 08.28'!$A$7:$E$258,5,0)</f>
        <v>925-2201</v>
      </c>
      <c r="E200" s="172">
        <v>45196</v>
      </c>
      <c r="F200">
        <v>24907</v>
      </c>
      <c r="G200" t="s">
        <v>217</v>
      </c>
      <c r="H200" s="1">
        <v>18100</v>
      </c>
      <c r="I200" s="41">
        <f>VLOOKUP(B200,'PurchaseOrders.List-JUL'!$A$8:$E$238,5,0)</f>
        <v>18100</v>
      </c>
      <c r="K200" s="234"/>
    </row>
    <row r="201" spans="2:11" x14ac:dyDescent="0.3">
      <c r="B201" s="174">
        <v>462494</v>
      </c>
      <c r="C201" s="165" t="s">
        <v>17</v>
      </c>
      <c r="D201" t="str">
        <f>VLOOKUP(B201,'SUMMARY 08.28'!$A$7:$E$258,5,0)</f>
        <v>185-2201</v>
      </c>
      <c r="E201" s="172">
        <v>45196</v>
      </c>
      <c r="F201">
        <v>24907</v>
      </c>
      <c r="G201" t="s">
        <v>217</v>
      </c>
      <c r="H201" s="1">
        <v>9077</v>
      </c>
      <c r="I201" s="41">
        <f>VLOOKUP(B201,'PurchaseOrders.List-JUL'!$A$8:$E$238,5,0)</f>
        <v>9077</v>
      </c>
      <c r="K201" s="234"/>
    </row>
    <row r="202" spans="2:11" x14ac:dyDescent="0.3">
      <c r="B202" s="174">
        <v>462418</v>
      </c>
      <c r="C202" s="165" t="s">
        <v>17</v>
      </c>
      <c r="D202" t="str">
        <f>VLOOKUP(B202,'SUMMARY 08.28'!$A$7:$E$258,5,0)</f>
        <v>320-2201</v>
      </c>
      <c r="E202" s="172">
        <v>45174</v>
      </c>
      <c r="F202">
        <v>16603</v>
      </c>
      <c r="G202" t="s">
        <v>97</v>
      </c>
      <c r="H202" s="1">
        <v>12671288.58</v>
      </c>
      <c r="I202" s="41">
        <f>VLOOKUP(B202,'PurchaseOrders.List-JUL'!$A$8:$E$238,5,0)</f>
        <v>12671288.58</v>
      </c>
      <c r="K202" s="234"/>
    </row>
    <row r="203" spans="2:11" x14ac:dyDescent="0.3">
      <c r="B203" s="174">
        <v>462359</v>
      </c>
      <c r="C203" s="165" t="s">
        <v>17</v>
      </c>
      <c r="D203" t="str">
        <f>VLOOKUP(B203,'SUMMARY 08.28'!$A$7:$E$258,5,0)</f>
        <v>156-2201</v>
      </c>
      <c r="E203" s="172">
        <v>45159</v>
      </c>
      <c r="F203">
        <v>26775</v>
      </c>
      <c r="G203" t="s">
        <v>308</v>
      </c>
      <c r="H203" s="1">
        <v>1361922.53</v>
      </c>
      <c r="I203" s="41">
        <f>VLOOKUP(B203,'PurchaseOrders.List-JUL'!$A$8:$E$238,5,0)</f>
        <v>1361922.53</v>
      </c>
      <c r="K203" s="234"/>
    </row>
    <row r="204" spans="2:11" x14ac:dyDescent="0.3">
      <c r="B204" s="174">
        <v>462358</v>
      </c>
      <c r="C204" s="165" t="s">
        <v>17</v>
      </c>
      <c r="D204" t="str">
        <f>VLOOKUP(B204,'SUMMARY 08.28'!$A$7:$E$258,5,0)</f>
        <v>225-2201</v>
      </c>
      <c r="E204" s="172">
        <v>45159</v>
      </c>
      <c r="F204">
        <v>26775</v>
      </c>
      <c r="G204" t="s">
        <v>308</v>
      </c>
      <c r="H204" s="1">
        <v>3482147</v>
      </c>
      <c r="I204" s="41">
        <f>VLOOKUP(B204,'PurchaseOrders.List-JUL'!$A$8:$E$238,5,0)</f>
        <v>3482147</v>
      </c>
      <c r="K204" s="234"/>
    </row>
    <row r="205" spans="2:11" x14ac:dyDescent="0.3">
      <c r="B205" s="174">
        <v>462357</v>
      </c>
      <c r="C205" s="165" t="s">
        <v>17</v>
      </c>
      <c r="D205" t="str">
        <f>VLOOKUP(B205,'SUMMARY 08.28'!$A$7:$E$258,5,0)</f>
        <v>315-2201</v>
      </c>
      <c r="E205" s="172">
        <v>45159</v>
      </c>
      <c r="F205">
        <v>26775</v>
      </c>
      <c r="G205" t="s">
        <v>308</v>
      </c>
      <c r="H205" s="1">
        <v>13672573</v>
      </c>
      <c r="I205" s="41">
        <f>VLOOKUP(B205,'PurchaseOrders.List-JUL'!$A$8:$E$238,5,0)</f>
        <v>13672573</v>
      </c>
      <c r="K205" s="234"/>
    </row>
    <row r="206" spans="2:11" x14ac:dyDescent="0.3">
      <c r="B206" s="174">
        <v>462345</v>
      </c>
      <c r="C206" s="165" t="s">
        <v>17</v>
      </c>
      <c r="D206" t="str">
        <f>VLOOKUP(B206,'SUMMARY 08.28'!$A$7:$E$258,5,0)</f>
        <v>971-2201</v>
      </c>
      <c r="E206" s="172">
        <v>45155</v>
      </c>
      <c r="F206">
        <v>25614</v>
      </c>
      <c r="G206" t="s">
        <v>253</v>
      </c>
      <c r="H206" s="1">
        <v>64750</v>
      </c>
      <c r="I206" s="41">
        <f>VLOOKUP(B206,'PurchaseOrders.List-JUL'!$A$8:$E$238,5,0)</f>
        <v>64750</v>
      </c>
      <c r="K206" s="234"/>
    </row>
    <row r="207" spans="2:11" x14ac:dyDescent="0.3">
      <c r="B207" s="174">
        <v>462248</v>
      </c>
      <c r="C207" s="165" t="s">
        <v>17</v>
      </c>
      <c r="D207" t="str">
        <f>VLOOKUP(B207,'SUMMARY 08.28'!$A$7:$E$258,5,0)</f>
        <v>320-2201</v>
      </c>
      <c r="E207" s="172">
        <v>45139</v>
      </c>
      <c r="F207">
        <v>10320</v>
      </c>
      <c r="G207" t="s">
        <v>47</v>
      </c>
      <c r="H207" s="1">
        <v>68365</v>
      </c>
      <c r="I207" s="41">
        <f>VLOOKUP(B207,'PurchaseOrders.List-JUL'!$A$8:$E$238,5,0)</f>
        <v>68365</v>
      </c>
      <c r="K207" s="234"/>
    </row>
    <row r="208" spans="2:11" x14ac:dyDescent="0.3">
      <c r="B208" s="174">
        <v>462111</v>
      </c>
      <c r="C208" s="165" t="s">
        <v>17</v>
      </c>
      <c r="D208" t="str">
        <f>VLOOKUP(B208,'SUMMARY 08.28'!$A$7:$E$258,5,0)</f>
        <v>190-2201</v>
      </c>
      <c r="E208" s="172">
        <v>45106</v>
      </c>
      <c r="F208">
        <v>25243</v>
      </c>
      <c r="G208" t="s">
        <v>236</v>
      </c>
      <c r="H208" s="1">
        <v>66699</v>
      </c>
      <c r="I208" s="41">
        <f>VLOOKUP(B208,'PurchaseOrders.List-JUL'!$A$8:$E$238,5,0)</f>
        <v>66699</v>
      </c>
      <c r="K208" s="234"/>
    </row>
    <row r="209" spans="2:11" x14ac:dyDescent="0.3">
      <c r="B209" s="174">
        <v>462110</v>
      </c>
      <c r="C209" s="165" t="s">
        <v>17</v>
      </c>
      <c r="D209" t="str">
        <f>VLOOKUP(B209,'SUMMARY 08.28'!$A$7:$E$258,5,0)</f>
        <v>124-2201</v>
      </c>
      <c r="E209" s="172">
        <v>45106</v>
      </c>
      <c r="F209">
        <v>25243</v>
      </c>
      <c r="G209" t="s">
        <v>236</v>
      </c>
      <c r="H209" s="1">
        <v>39430</v>
      </c>
      <c r="I209" s="41">
        <f>VLOOKUP(B209,'PurchaseOrders.List-JUL'!$A$8:$E$238,5,0)</f>
        <v>39430</v>
      </c>
      <c r="K209" s="234"/>
    </row>
    <row r="210" spans="2:11" x14ac:dyDescent="0.3">
      <c r="B210" s="174">
        <v>462093</v>
      </c>
      <c r="C210" s="165" t="s">
        <v>17</v>
      </c>
      <c r="D210" t="str">
        <f>VLOOKUP(B210,'SUMMARY 08.28'!$A$7:$E$258,5,0)</f>
        <v>320-2201</v>
      </c>
      <c r="E210" s="172">
        <v>45099</v>
      </c>
      <c r="F210">
        <v>10209</v>
      </c>
      <c r="G210" t="s">
        <v>46</v>
      </c>
      <c r="H210" s="1">
        <v>1050003.5</v>
      </c>
      <c r="I210" s="41">
        <f>VLOOKUP(B210,'PurchaseOrders.List-JUL'!$A$8:$E$238,5,0)</f>
        <v>1050003.5</v>
      </c>
      <c r="K210" s="234"/>
    </row>
    <row r="211" spans="2:11" x14ac:dyDescent="0.3">
      <c r="B211" s="174">
        <v>462091</v>
      </c>
      <c r="C211" s="165" t="s">
        <v>17</v>
      </c>
      <c r="D211" t="str">
        <f>VLOOKUP(B211,'SUMMARY 08.28'!$A$7:$E$258,5,0)</f>
        <v>252-2201</v>
      </c>
      <c r="E211" s="172">
        <v>45099</v>
      </c>
      <c r="F211">
        <v>10209</v>
      </c>
      <c r="G211" t="s">
        <v>46</v>
      </c>
      <c r="H211" s="1">
        <v>280510</v>
      </c>
      <c r="I211" s="41">
        <f>VLOOKUP(B211,'PurchaseOrders.List-JUL'!$A$8:$E$238,5,0)</f>
        <v>280510</v>
      </c>
      <c r="K211" s="234"/>
    </row>
    <row r="212" spans="2:11" x14ac:dyDescent="0.3">
      <c r="B212" s="174">
        <v>462035</v>
      </c>
      <c r="C212" s="165" t="s">
        <v>17</v>
      </c>
      <c r="D212" t="str">
        <f>VLOOKUP(B212,'SUMMARY 08.28'!$A$7:$E$258,5,0)</f>
        <v>9.1490.644</v>
      </c>
      <c r="E212" s="172">
        <v>45082</v>
      </c>
      <c r="F212">
        <v>22884</v>
      </c>
      <c r="G212" t="s">
        <v>233</v>
      </c>
      <c r="H212" s="1">
        <v>23000</v>
      </c>
      <c r="I212" s="41">
        <f>VLOOKUP(B212,'PurchaseOrders.List-JUL'!$A$8:$E$238,5,0)</f>
        <v>23000</v>
      </c>
      <c r="K212" s="234"/>
    </row>
    <row r="213" spans="2:11" x14ac:dyDescent="0.3">
      <c r="B213" s="174">
        <v>461989</v>
      </c>
      <c r="C213" s="165" t="s">
        <v>17</v>
      </c>
      <c r="D213" t="str">
        <f>VLOOKUP(B213,'SUMMARY 08.28'!$A$7:$E$258,5,0)</f>
        <v>225-2201</v>
      </c>
      <c r="E213" s="172">
        <v>45069</v>
      </c>
      <c r="F213">
        <v>25101</v>
      </c>
      <c r="G213" t="s">
        <v>351</v>
      </c>
      <c r="H213" s="1">
        <v>239954</v>
      </c>
      <c r="I213" s="41">
        <f>VLOOKUP(B213,'PurchaseOrders.List-JUL'!$A$8:$E$238,5,0)</f>
        <v>239954</v>
      </c>
      <c r="K213" s="234"/>
    </row>
    <row r="214" spans="2:11" x14ac:dyDescent="0.3">
      <c r="B214" s="174">
        <v>461988</v>
      </c>
      <c r="C214" s="165" t="s">
        <v>17</v>
      </c>
      <c r="D214" t="str">
        <f>VLOOKUP(B214,'SUMMARY 08.28'!$A$7:$E$258,5,0)</f>
        <v>156-2201</v>
      </c>
      <c r="E214" s="172">
        <v>45069</v>
      </c>
      <c r="F214">
        <v>25101</v>
      </c>
      <c r="G214" t="s">
        <v>351</v>
      </c>
      <c r="H214" s="1">
        <v>179233</v>
      </c>
      <c r="I214" s="41">
        <f>VLOOKUP(B214,'PurchaseOrders.List-JUL'!$A$8:$E$238,5,0)</f>
        <v>179233</v>
      </c>
      <c r="K214" s="234"/>
    </row>
    <row r="215" spans="2:11" x14ac:dyDescent="0.3">
      <c r="B215" s="174">
        <v>461987</v>
      </c>
      <c r="C215" s="165" t="s">
        <v>17</v>
      </c>
      <c r="D215" t="str">
        <f>VLOOKUP(B215,'SUMMARY 08.28'!$A$7:$E$258,5,0)</f>
        <v>315-2201</v>
      </c>
      <c r="E215" s="172">
        <v>45069</v>
      </c>
      <c r="F215">
        <v>25101</v>
      </c>
      <c r="G215" t="s">
        <v>351</v>
      </c>
      <c r="H215" s="1">
        <v>1075984</v>
      </c>
      <c r="I215" s="41">
        <f>VLOOKUP(B215,'PurchaseOrders.List-JUL'!$A$8:$E$238,5,0)</f>
        <v>1075984</v>
      </c>
      <c r="K215" s="234"/>
    </row>
    <row r="216" spans="2:11" x14ac:dyDescent="0.3">
      <c r="B216" s="174">
        <v>461941</v>
      </c>
      <c r="C216" s="165" t="s">
        <v>17</v>
      </c>
      <c r="D216" t="str">
        <f>VLOOKUP(B216,'SUMMARY 08.28'!$A$7:$E$258,5,0)</f>
        <v>254-2201</v>
      </c>
      <c r="E216" s="172">
        <v>45058</v>
      </c>
      <c r="F216">
        <v>25031</v>
      </c>
      <c r="G216" t="s">
        <v>223</v>
      </c>
      <c r="H216" s="1">
        <v>41940</v>
      </c>
      <c r="I216" s="41">
        <f>VLOOKUP(B216,'PurchaseOrders.List-JUL'!$A$8:$E$238,5,0)</f>
        <v>41940</v>
      </c>
      <c r="K216" s="234"/>
    </row>
    <row r="217" spans="2:11" x14ac:dyDescent="0.3">
      <c r="B217" s="174">
        <v>461939</v>
      </c>
      <c r="C217" s="165" t="s">
        <v>17</v>
      </c>
      <c r="D217" t="str">
        <f>VLOOKUP(B217,'SUMMARY 08.28'!$A$7:$E$258,5,0)</f>
        <v>503-2201</v>
      </c>
      <c r="E217" s="172">
        <v>45058</v>
      </c>
      <c r="F217">
        <v>22630</v>
      </c>
      <c r="G217" t="s">
        <v>51</v>
      </c>
      <c r="H217" s="1">
        <v>16552</v>
      </c>
      <c r="I217" s="41">
        <f>VLOOKUP(B217,'PurchaseOrders.List-JUL'!$A$8:$E$238,5,0)</f>
        <v>16552</v>
      </c>
      <c r="K217" s="234"/>
    </row>
    <row r="218" spans="2:11" x14ac:dyDescent="0.3">
      <c r="B218" s="174">
        <v>461798</v>
      </c>
      <c r="C218" s="165" t="s">
        <v>17</v>
      </c>
      <c r="D218" t="str">
        <f>VLOOKUP(B218,'SUMMARY 08.28'!$A$7:$E$258,5,0)</f>
        <v>350-2201</v>
      </c>
      <c r="E218" s="172">
        <v>45022</v>
      </c>
      <c r="F218">
        <v>10320</v>
      </c>
      <c r="G218" t="s">
        <v>47</v>
      </c>
      <c r="H218" s="1">
        <v>228695</v>
      </c>
      <c r="I218" s="41">
        <f>VLOOKUP(B218,'PurchaseOrders.List-JUL'!$A$8:$E$238,5,0)</f>
        <v>228695</v>
      </c>
      <c r="K218" s="234"/>
    </row>
    <row r="219" spans="2:11" x14ac:dyDescent="0.3">
      <c r="B219" s="174">
        <v>461780</v>
      </c>
      <c r="C219" s="165" t="s">
        <v>17</v>
      </c>
      <c r="D219" t="str">
        <f>VLOOKUP(B219,'SUMMARY 08.28'!$A$7:$E$258,5,0)</f>
        <v>BOND ADMIN</v>
      </c>
      <c r="E219" s="172">
        <v>45021</v>
      </c>
      <c r="F219">
        <v>10215</v>
      </c>
      <c r="G219" t="s">
        <v>33</v>
      </c>
      <c r="H219" s="1">
        <v>153719.57999999999</v>
      </c>
      <c r="I219" s="41">
        <f>VLOOKUP(B219,'PurchaseOrders.List-JUL'!$A$8:$E$238,5,0)</f>
        <v>153719.57999999999</v>
      </c>
      <c r="K219" s="234"/>
    </row>
    <row r="220" spans="2:11" x14ac:dyDescent="0.3">
      <c r="B220" s="174">
        <v>461763</v>
      </c>
      <c r="C220" s="165" t="s">
        <v>17</v>
      </c>
      <c r="D220" t="str">
        <f>VLOOKUP(B220,'SUMMARY 08.28'!$A$7:$E$258,5,0)</f>
        <v>350-2201</v>
      </c>
      <c r="E220" s="172">
        <v>45016</v>
      </c>
      <c r="F220">
        <v>16643</v>
      </c>
      <c r="G220" t="s">
        <v>48</v>
      </c>
      <c r="H220" s="1">
        <v>1170820.7</v>
      </c>
      <c r="I220" s="41">
        <f>VLOOKUP(B220,'PurchaseOrders.List-JUL'!$A$8:$E$238,5,0)</f>
        <v>1170820.7</v>
      </c>
      <c r="K220" s="234"/>
    </row>
    <row r="221" spans="2:11" x14ac:dyDescent="0.3">
      <c r="B221" s="174">
        <v>461717</v>
      </c>
      <c r="C221" s="165" t="s">
        <v>17</v>
      </c>
      <c r="D221" t="str">
        <f>VLOOKUP(B221,'SUMMARY 08.28'!$A$7:$E$258,5,0)</f>
        <v>350-2201</v>
      </c>
      <c r="E221" s="172">
        <v>45007</v>
      </c>
      <c r="F221">
        <v>24769</v>
      </c>
      <c r="G221" t="s">
        <v>1518</v>
      </c>
      <c r="H221" s="1">
        <v>192395.42</v>
      </c>
      <c r="I221" s="41">
        <f>VLOOKUP(B221,'PurchaseOrders.List-JUL'!$A$8:$E$238,5,0)</f>
        <v>192395.42</v>
      </c>
      <c r="K221" s="234"/>
    </row>
    <row r="222" spans="2:11" x14ac:dyDescent="0.3">
      <c r="B222" s="174">
        <v>461704</v>
      </c>
      <c r="C222" s="165" t="s">
        <v>17</v>
      </c>
      <c r="D222" t="str">
        <f>VLOOKUP(B222,'SUMMARY 08.28'!$A$7:$E$258,5,0)</f>
        <v>350-2201</v>
      </c>
      <c r="E222" s="172">
        <v>45005</v>
      </c>
      <c r="F222">
        <v>16603</v>
      </c>
      <c r="G222" t="s">
        <v>97</v>
      </c>
      <c r="H222" s="1">
        <v>43602194.350000001</v>
      </c>
      <c r="I222" s="41">
        <f>VLOOKUP(B222,'PurchaseOrders.List-JUL'!$A$8:$E$238,5,0)</f>
        <v>43602194.350000001</v>
      </c>
      <c r="K222" s="234"/>
    </row>
    <row r="223" spans="2:11" x14ac:dyDescent="0.3">
      <c r="B223" s="174">
        <v>461684</v>
      </c>
      <c r="C223" s="165" t="s">
        <v>17</v>
      </c>
      <c r="D223" t="str">
        <f>VLOOKUP(B223,'SUMMARY 08.28'!$A$7:$E$258,5,0)</f>
        <v>254-2201</v>
      </c>
      <c r="E223" s="172">
        <v>44998</v>
      </c>
      <c r="F223">
        <v>16779</v>
      </c>
      <c r="G223" t="s">
        <v>91</v>
      </c>
      <c r="H223" s="1">
        <v>38460</v>
      </c>
      <c r="I223" s="41">
        <f>VLOOKUP(B223,'PurchaseOrders.List-JUL'!$A$8:$E$238,5,0)</f>
        <v>38460</v>
      </c>
      <c r="K223" s="234"/>
    </row>
    <row r="224" spans="2:11" x14ac:dyDescent="0.3">
      <c r="B224" s="174">
        <v>461683</v>
      </c>
      <c r="C224" s="165" t="s">
        <v>17</v>
      </c>
      <c r="D224" t="str">
        <f>VLOOKUP(B224,'SUMMARY 08.28'!$A$7:$E$258,5,0)</f>
        <v>157-2201</v>
      </c>
      <c r="E224" s="172">
        <v>44998</v>
      </c>
      <c r="F224">
        <v>16779</v>
      </c>
      <c r="G224" t="s">
        <v>91</v>
      </c>
      <c r="H224" s="1">
        <v>5648</v>
      </c>
      <c r="I224" s="41">
        <f>VLOOKUP(B224,'PurchaseOrders.List-JUL'!$A$8:$E$238,5,0)</f>
        <v>5648</v>
      </c>
      <c r="K224" s="234"/>
    </row>
    <row r="225" spans="2:11" x14ac:dyDescent="0.3">
      <c r="B225" s="174">
        <v>461682</v>
      </c>
      <c r="C225" s="165" t="s">
        <v>17</v>
      </c>
      <c r="D225" t="str">
        <f>VLOOKUP(B225,'SUMMARY 08.28'!$A$7:$E$258,5,0)</f>
        <v>509-2201</v>
      </c>
      <c r="E225" s="172">
        <v>44998</v>
      </c>
      <c r="F225">
        <v>16779</v>
      </c>
      <c r="G225" t="s">
        <v>91</v>
      </c>
      <c r="H225" s="1">
        <v>51255</v>
      </c>
      <c r="I225" s="41">
        <f>VLOOKUP(B225,'PurchaseOrders.List-JUL'!$A$8:$E$238,5,0)</f>
        <v>51255</v>
      </c>
      <c r="K225" s="234"/>
    </row>
    <row r="226" spans="2:11" x14ac:dyDescent="0.3">
      <c r="B226" s="174">
        <v>461681</v>
      </c>
      <c r="C226" s="165" t="s">
        <v>17</v>
      </c>
      <c r="D226" t="str">
        <f>VLOOKUP(B226,'SUMMARY 08.28'!$A$7:$E$258,5,0)</f>
        <v>166-2201</v>
      </c>
      <c r="E226" s="172">
        <v>44998</v>
      </c>
      <c r="F226">
        <v>16779</v>
      </c>
      <c r="G226" t="s">
        <v>91</v>
      </c>
      <c r="H226" s="1">
        <v>29180</v>
      </c>
      <c r="I226" s="41">
        <f>VLOOKUP(B226,'PurchaseOrders.List-JUL'!$A$8:$E$238,5,0)</f>
        <v>29180</v>
      </c>
      <c r="K226" s="234"/>
    </row>
    <row r="227" spans="2:11" x14ac:dyDescent="0.3">
      <c r="B227" s="174">
        <v>461680</v>
      </c>
      <c r="C227" s="165" t="s">
        <v>17</v>
      </c>
      <c r="D227" t="str">
        <f>VLOOKUP(B227,'SUMMARY 08.28'!$A$7:$E$258,5,0)</f>
        <v>360-2201</v>
      </c>
      <c r="E227" s="172">
        <v>44998</v>
      </c>
      <c r="F227">
        <v>16779</v>
      </c>
      <c r="G227" t="s">
        <v>91</v>
      </c>
      <c r="H227" s="1">
        <v>82309</v>
      </c>
      <c r="I227" s="41">
        <f>VLOOKUP(B227,'PurchaseOrders.List-JUL'!$A$8:$E$238,5,0)</f>
        <v>82309</v>
      </c>
      <c r="K227" s="234"/>
    </row>
    <row r="228" spans="2:11" x14ac:dyDescent="0.3">
      <c r="B228" s="174">
        <v>461679</v>
      </c>
      <c r="C228" s="165" t="s">
        <v>17</v>
      </c>
      <c r="D228" t="str">
        <f>VLOOKUP(B228,'SUMMARY 08.28'!$A$7:$E$258,5,0)</f>
        <v>502-2201</v>
      </c>
      <c r="E228" s="172">
        <v>44998</v>
      </c>
      <c r="F228">
        <v>16779</v>
      </c>
      <c r="G228" t="s">
        <v>91</v>
      </c>
      <c r="H228" s="1">
        <v>48698</v>
      </c>
      <c r="I228" s="41">
        <f>VLOOKUP(B228,'PurchaseOrders.List-JUL'!$A$8:$E$238,5,0)</f>
        <v>48698</v>
      </c>
      <c r="K228" s="234"/>
    </row>
    <row r="229" spans="2:11" x14ac:dyDescent="0.3">
      <c r="B229" s="174">
        <v>461678</v>
      </c>
      <c r="C229" s="165" t="s">
        <v>17</v>
      </c>
      <c r="D229" t="str">
        <f>VLOOKUP(B229,'SUMMARY 08.28'!$A$7:$E$258,5,0)</f>
        <v>153-2201</v>
      </c>
      <c r="E229" s="172">
        <v>44998</v>
      </c>
      <c r="F229">
        <v>16779</v>
      </c>
      <c r="G229" t="s">
        <v>91</v>
      </c>
      <c r="H229" s="1">
        <v>5198</v>
      </c>
      <c r="I229" s="41">
        <f>VLOOKUP(B229,'PurchaseOrders.List-JUL'!$A$8:$E$238,5,0)</f>
        <v>5198</v>
      </c>
      <c r="K229" s="234"/>
    </row>
    <row r="230" spans="2:11" x14ac:dyDescent="0.3">
      <c r="B230" s="174">
        <v>461677</v>
      </c>
      <c r="C230" s="165" t="s">
        <v>17</v>
      </c>
      <c r="D230" t="str">
        <f>VLOOKUP(B230,'SUMMARY 08.28'!$A$7:$E$258,5,0)</f>
        <v>150-2201</v>
      </c>
      <c r="E230" s="172">
        <v>44998</v>
      </c>
      <c r="F230">
        <v>16779</v>
      </c>
      <c r="G230" t="s">
        <v>91</v>
      </c>
      <c r="H230" s="1">
        <v>22985</v>
      </c>
      <c r="I230" s="41">
        <f>VLOOKUP(B230,'PurchaseOrders.List-JUL'!$A$8:$E$238,5,0)</f>
        <v>22985</v>
      </c>
      <c r="K230" s="234"/>
    </row>
    <row r="231" spans="2:11" x14ac:dyDescent="0.3">
      <c r="B231" s="174">
        <v>461676</v>
      </c>
      <c r="C231" s="166" t="s">
        <v>17</v>
      </c>
      <c r="D231" t="str">
        <f>VLOOKUP(B231,'SUMMARY 08.28'!$A$7:$E$258,5,0)</f>
        <v>147-2201</v>
      </c>
      <c r="E231" s="172">
        <v>44998</v>
      </c>
      <c r="F231">
        <v>16779</v>
      </c>
      <c r="G231" t="s">
        <v>91</v>
      </c>
      <c r="H231" s="1">
        <v>13882</v>
      </c>
      <c r="I231" s="41">
        <f>VLOOKUP(B231,'PurchaseOrders.List-JUL'!$A$8:$E$238,5,0)</f>
        <v>13882</v>
      </c>
      <c r="K231" s="234"/>
    </row>
    <row r="232" spans="2:11" x14ac:dyDescent="0.3">
      <c r="B232" s="174">
        <v>461675</v>
      </c>
      <c r="C232" s="166" t="s">
        <v>17</v>
      </c>
      <c r="D232" t="str">
        <f>VLOOKUP(B232,'SUMMARY 08.28'!$A$7:$E$258,5,0)</f>
        <v>141-2201</v>
      </c>
      <c r="E232" s="172">
        <v>44998</v>
      </c>
      <c r="F232">
        <v>16779</v>
      </c>
      <c r="G232" t="s">
        <v>91</v>
      </c>
      <c r="H232" s="1">
        <v>13882</v>
      </c>
      <c r="I232" s="41">
        <f>VLOOKUP(B232,'PurchaseOrders.List-JUL'!$A$8:$E$238,5,0)</f>
        <v>13882</v>
      </c>
      <c r="K232" s="234"/>
    </row>
    <row r="233" spans="2:11" x14ac:dyDescent="0.3">
      <c r="B233" s="174">
        <v>461674</v>
      </c>
      <c r="C233" s="166" t="s">
        <v>17</v>
      </c>
      <c r="D233" t="str">
        <f>VLOOKUP(B233,'SUMMARY 08.28'!$A$7:$E$258,5,0)</f>
        <v>134-2201</v>
      </c>
      <c r="E233" s="172">
        <v>44998</v>
      </c>
      <c r="F233">
        <v>16779</v>
      </c>
      <c r="G233" t="s">
        <v>91</v>
      </c>
      <c r="H233" s="11">
        <v>21931</v>
      </c>
      <c r="I233" s="41">
        <f>VLOOKUP(B233,'PurchaseOrders.List-JUL'!$A$8:$E$238,5,0)</f>
        <v>21931</v>
      </c>
      <c r="J233" s="11"/>
      <c r="K233" s="234"/>
    </row>
    <row r="234" spans="2:11" x14ac:dyDescent="0.3">
      <c r="B234" s="174">
        <v>461673</v>
      </c>
      <c r="C234" s="166" t="s">
        <v>17</v>
      </c>
      <c r="D234" t="str">
        <f>VLOOKUP(B234,'SUMMARY 08.28'!$A$7:$E$258,5,0)</f>
        <v>132-2201</v>
      </c>
      <c r="E234" s="172">
        <v>44998</v>
      </c>
      <c r="F234">
        <v>16779</v>
      </c>
      <c r="G234" s="1" t="s">
        <v>91</v>
      </c>
      <c r="H234" s="11">
        <v>20830</v>
      </c>
      <c r="I234" s="41">
        <f>VLOOKUP(B234,'PurchaseOrders.List-JUL'!$A$8:$E$238,5,0)</f>
        <v>20830</v>
      </c>
      <c r="J234" s="11"/>
      <c r="K234" s="234"/>
    </row>
    <row r="235" spans="2:11" x14ac:dyDescent="0.3">
      <c r="B235" s="174">
        <v>461672</v>
      </c>
      <c r="C235" s="166" t="s">
        <v>17</v>
      </c>
      <c r="D235" t="str">
        <f>VLOOKUP(B235,'SUMMARY 08.28'!$A$7:$E$258,5,0)</f>
        <v>130-2201</v>
      </c>
      <c r="E235" s="172">
        <v>44998</v>
      </c>
      <c r="F235">
        <v>16779</v>
      </c>
      <c r="G235" s="1" t="s">
        <v>91</v>
      </c>
      <c r="H235" s="11">
        <v>23367</v>
      </c>
      <c r="I235" s="41">
        <f>VLOOKUP(B235,'PurchaseOrders.List-JUL'!$A$8:$E$238,5,0)</f>
        <v>23367</v>
      </c>
      <c r="J235" s="11"/>
      <c r="K235" s="234"/>
    </row>
    <row r="236" spans="2:11" x14ac:dyDescent="0.3">
      <c r="B236" s="174">
        <v>461671</v>
      </c>
      <c r="C236" s="166" t="s">
        <v>17</v>
      </c>
      <c r="D236" t="str">
        <f>VLOOKUP(B236,'SUMMARY 08.28'!$A$7:$E$258,5,0)</f>
        <v>330-2201</v>
      </c>
      <c r="E236" s="172">
        <v>44998</v>
      </c>
      <c r="F236">
        <v>16779</v>
      </c>
      <c r="G236" s="1" t="s">
        <v>91</v>
      </c>
      <c r="H236" s="1">
        <v>101790</v>
      </c>
      <c r="I236" s="41">
        <f>VLOOKUP(B236,'PurchaseOrders.List-JUL'!$A$8:$E$238,5,0)</f>
        <v>101790</v>
      </c>
      <c r="K236" s="234"/>
    </row>
    <row r="237" spans="2:11" x14ac:dyDescent="0.3">
      <c r="B237" s="174">
        <v>461670</v>
      </c>
      <c r="C237" s="166" t="s">
        <v>17</v>
      </c>
      <c r="D237" t="str">
        <f>VLOOKUP(B237,'SUMMARY 08.28'!$A$7:$E$258,5,0)</f>
        <v>164-2201</v>
      </c>
      <c r="E237" s="172">
        <v>44998</v>
      </c>
      <c r="F237">
        <v>16779</v>
      </c>
      <c r="G237" s="1" t="s">
        <v>91</v>
      </c>
      <c r="H237" s="1">
        <v>36010</v>
      </c>
      <c r="I237" s="41">
        <f>VLOOKUP(B237,'PurchaseOrders.List-JUL'!$A$8:$E$238,5,0)</f>
        <v>36010</v>
      </c>
      <c r="K237" s="234"/>
    </row>
    <row r="238" spans="2:11" x14ac:dyDescent="0.3">
      <c r="B238" s="174">
        <v>461669</v>
      </c>
      <c r="C238" s="166" t="s">
        <v>17</v>
      </c>
      <c r="D238" t="str">
        <f>VLOOKUP(B238,'SUMMARY 08.28'!$A$7:$E$258,5,0)</f>
        <v>506-2201</v>
      </c>
      <c r="E238" s="172">
        <v>44998</v>
      </c>
      <c r="F238">
        <v>16779</v>
      </c>
      <c r="G238" s="1" t="s">
        <v>91</v>
      </c>
      <c r="H238" s="1">
        <v>46064</v>
      </c>
      <c r="I238" s="41">
        <f>VLOOKUP(B238,'PurchaseOrders.List-JUL'!$A$8:$E$238,5,0)</f>
        <v>46064</v>
      </c>
      <c r="K238" s="234"/>
    </row>
    <row r="239" spans="2:11" x14ac:dyDescent="0.3">
      <c r="B239" s="174">
        <v>461668</v>
      </c>
      <c r="C239" s="166" t="s">
        <v>17</v>
      </c>
      <c r="D239" t="str">
        <f>VLOOKUP(B239,'SUMMARY 08.28'!$A$7:$E$258,5,0)</f>
        <v>124-2201</v>
      </c>
      <c r="E239" s="172">
        <v>44998</v>
      </c>
      <c r="F239">
        <v>16779</v>
      </c>
      <c r="G239" s="1" t="s">
        <v>91</v>
      </c>
      <c r="H239" s="1">
        <v>36465</v>
      </c>
      <c r="I239" s="41">
        <f>VLOOKUP(B239,'PurchaseOrders.List-JUL'!$A$8:$E$238,5,0)</f>
        <v>36465</v>
      </c>
      <c r="K239" s="234"/>
    </row>
    <row r="240" spans="2:11" x14ac:dyDescent="0.3">
      <c r="B240" s="174">
        <v>461667</v>
      </c>
      <c r="C240" s="166" t="s">
        <v>17</v>
      </c>
      <c r="D240" t="str">
        <f>VLOOKUP(B240,'SUMMARY 08.28'!$A$7:$E$258,5,0)</f>
        <v>320-2201</v>
      </c>
      <c r="E240" s="172">
        <v>44998</v>
      </c>
      <c r="F240">
        <v>16779</v>
      </c>
      <c r="G240" s="1" t="s">
        <v>91</v>
      </c>
      <c r="H240" s="1">
        <v>68077</v>
      </c>
      <c r="I240" s="41">
        <f>VLOOKUP(B240,'PurchaseOrders.List-JUL'!$A$8:$E$238,5,0)</f>
        <v>68077</v>
      </c>
      <c r="K240" s="234"/>
    </row>
    <row r="241" spans="2:11" x14ac:dyDescent="0.3">
      <c r="B241" s="174">
        <v>461666</v>
      </c>
      <c r="C241" s="166" t="s">
        <v>17</v>
      </c>
      <c r="D241" t="str">
        <f>VLOOKUP(B241,'SUMMARY 08.28'!$A$7:$E$258,5,0)</f>
        <v>240-2201</v>
      </c>
      <c r="E241" s="172">
        <v>44998</v>
      </c>
      <c r="F241">
        <v>16779</v>
      </c>
      <c r="G241" s="1" t="s">
        <v>91</v>
      </c>
      <c r="H241" s="1">
        <v>30338</v>
      </c>
      <c r="I241" s="41">
        <f>VLOOKUP(B241,'PurchaseOrders.List-JUL'!$A$8:$E$238,5,0)</f>
        <v>30338</v>
      </c>
      <c r="K241" s="234"/>
    </row>
    <row r="242" spans="2:11" x14ac:dyDescent="0.3">
      <c r="B242" s="174">
        <v>461665</v>
      </c>
      <c r="C242" s="166" t="s">
        <v>17</v>
      </c>
      <c r="D242" t="str">
        <f>VLOOKUP(B242,'SUMMARY 08.28'!$A$7:$E$258,5,0)</f>
        <v>225-2201</v>
      </c>
      <c r="E242" s="172">
        <v>44998</v>
      </c>
      <c r="F242">
        <v>16779</v>
      </c>
      <c r="G242" s="1" t="s">
        <v>91</v>
      </c>
      <c r="H242" s="1">
        <v>28752</v>
      </c>
      <c r="I242" s="41">
        <f>VLOOKUP(B242,'PurchaseOrders.List-JUL'!$A$8:$E$238,5,0)</f>
        <v>28752</v>
      </c>
      <c r="K242" s="234"/>
    </row>
    <row r="243" spans="2:11" x14ac:dyDescent="0.3">
      <c r="B243" s="174">
        <v>461664</v>
      </c>
      <c r="C243" s="166" t="s">
        <v>17</v>
      </c>
      <c r="D243" t="str">
        <f>VLOOKUP(B243,'SUMMARY 08.28'!$A$7:$E$258,5,0)</f>
        <v>315-2201</v>
      </c>
      <c r="E243" s="172">
        <v>44998</v>
      </c>
      <c r="F243">
        <v>16779</v>
      </c>
      <c r="G243" s="1" t="s">
        <v>91</v>
      </c>
      <c r="H243" s="1">
        <v>57319</v>
      </c>
      <c r="I243" s="41">
        <f>VLOOKUP(B243,'PurchaseOrders.List-JUL'!$A$8:$E$238,5,0)</f>
        <v>57319</v>
      </c>
      <c r="K243" s="234"/>
    </row>
    <row r="244" spans="2:11" x14ac:dyDescent="0.3">
      <c r="B244" s="174">
        <v>461663</v>
      </c>
      <c r="C244" s="166" t="s">
        <v>17</v>
      </c>
      <c r="D244" t="str">
        <f>VLOOKUP(B244,'SUMMARY 08.28'!$A$7:$E$258,5,0)</f>
        <v>310-2201</v>
      </c>
      <c r="E244" s="172">
        <v>44998</v>
      </c>
      <c r="F244">
        <v>16779</v>
      </c>
      <c r="G244" s="1" t="s">
        <v>91</v>
      </c>
      <c r="H244" s="1">
        <v>82754</v>
      </c>
      <c r="I244" s="41">
        <f>VLOOKUP(B244,'PurchaseOrders.List-JUL'!$A$8:$E$238,5,0)</f>
        <v>82754</v>
      </c>
      <c r="K244" s="234"/>
    </row>
    <row r="245" spans="2:11" x14ac:dyDescent="0.3">
      <c r="B245" s="174">
        <v>461662</v>
      </c>
      <c r="C245" s="166" t="s">
        <v>17</v>
      </c>
      <c r="D245" t="str">
        <f>VLOOKUP(B245,'SUMMARY 08.28'!$A$7:$E$258,5,0)</f>
        <v>503-2201</v>
      </c>
      <c r="E245" s="172">
        <v>44998</v>
      </c>
      <c r="F245">
        <v>16779</v>
      </c>
      <c r="G245" s="1" t="s">
        <v>91</v>
      </c>
      <c r="H245" s="1">
        <v>58975</v>
      </c>
      <c r="I245" s="41">
        <f>VLOOKUP(B245,'PurchaseOrders.List-JUL'!$A$8:$E$238,5,0)</f>
        <v>58975</v>
      </c>
      <c r="K245" s="234"/>
    </row>
    <row r="246" spans="2:11" x14ac:dyDescent="0.3">
      <c r="B246" s="174">
        <v>461661</v>
      </c>
      <c r="C246" s="166" t="s">
        <v>17</v>
      </c>
      <c r="D246" t="str">
        <f>VLOOKUP(B246,'SUMMARY 08.28'!$A$7:$E$258,5,0)</f>
        <v>979-2201</v>
      </c>
      <c r="E246" s="172">
        <v>44998</v>
      </c>
      <c r="F246">
        <v>16779</v>
      </c>
      <c r="G246" s="1" t="s">
        <v>91</v>
      </c>
      <c r="H246" s="1">
        <v>54801</v>
      </c>
      <c r="I246" s="41">
        <f>VLOOKUP(B246,'PurchaseOrders.List-JUL'!$A$8:$E$238,5,0)</f>
        <v>54801</v>
      </c>
      <c r="K246" s="234"/>
    </row>
    <row r="247" spans="2:11" x14ac:dyDescent="0.3">
      <c r="B247" s="174">
        <v>461660</v>
      </c>
      <c r="C247" s="166" t="s">
        <v>17</v>
      </c>
      <c r="D247" t="str">
        <f>VLOOKUP(B247,'SUMMARY 08.28'!$A$7:$E$258,5,0)</f>
        <v>120-2201</v>
      </c>
      <c r="E247" s="172">
        <v>44998</v>
      </c>
      <c r="F247">
        <v>16779</v>
      </c>
      <c r="G247" s="1" t="s">
        <v>91</v>
      </c>
      <c r="H247" s="1">
        <v>32623</v>
      </c>
      <c r="I247" s="41">
        <f>VLOOKUP(B247,'PurchaseOrders.List-JUL'!$A$8:$E$238,5,0)</f>
        <v>32623</v>
      </c>
      <c r="K247" s="234"/>
    </row>
    <row r="248" spans="2:11" x14ac:dyDescent="0.3">
      <c r="B248" s="174">
        <v>461659</v>
      </c>
      <c r="C248" s="166" t="s">
        <v>17</v>
      </c>
      <c r="D248" t="str">
        <f>VLOOKUP(B248,'SUMMARY 08.28'!$A$7:$E$258,5,0)</f>
        <v>505-2201</v>
      </c>
      <c r="E248" s="172">
        <v>44998</v>
      </c>
      <c r="F248">
        <v>16779</v>
      </c>
      <c r="G248" s="1" t="s">
        <v>91</v>
      </c>
      <c r="H248" s="1">
        <v>47144</v>
      </c>
      <c r="I248" s="41">
        <f>VLOOKUP(B248,'PurchaseOrders.List-JUL'!$A$8:$E$238,5,0)</f>
        <v>47144</v>
      </c>
      <c r="K248" s="234"/>
    </row>
    <row r="249" spans="2:11" x14ac:dyDescent="0.3">
      <c r="B249" s="174">
        <v>461658</v>
      </c>
      <c r="C249" s="166" t="s">
        <v>17</v>
      </c>
      <c r="D249" t="str">
        <f>VLOOKUP(B249,'SUMMARY 08.28'!$A$7:$E$258,5,0)</f>
        <v>340-2201</v>
      </c>
      <c r="E249" s="172">
        <v>44998</v>
      </c>
      <c r="F249">
        <v>16779</v>
      </c>
      <c r="G249" s="1" t="s">
        <v>91</v>
      </c>
      <c r="H249" s="1">
        <v>6572</v>
      </c>
      <c r="I249" s="41">
        <f>VLOOKUP(B249,'PurchaseOrders.List-JUL'!$A$8:$E$238,5,0)</f>
        <v>6572</v>
      </c>
      <c r="K249" s="234"/>
    </row>
    <row r="250" spans="2:11" x14ac:dyDescent="0.3">
      <c r="B250" s="174">
        <v>461657</v>
      </c>
      <c r="C250" s="166" t="s">
        <v>17</v>
      </c>
      <c r="D250" t="str">
        <f>VLOOKUP(B250,'SUMMARY 08.28'!$A$7:$E$258,5,0)</f>
        <v>252-2201</v>
      </c>
      <c r="E250" s="172">
        <v>44998</v>
      </c>
      <c r="F250">
        <v>16779</v>
      </c>
      <c r="G250" s="1" t="s">
        <v>91</v>
      </c>
      <c r="H250" s="1">
        <v>6546</v>
      </c>
      <c r="I250" s="41">
        <f>VLOOKUP(B250,'PurchaseOrders.List-JUL'!$A$8:$E$238,5,0)</f>
        <v>6546</v>
      </c>
      <c r="K250" s="234"/>
    </row>
    <row r="251" spans="2:11" x14ac:dyDescent="0.3">
      <c r="B251" s="174">
        <v>461656</v>
      </c>
      <c r="C251" s="166" t="s">
        <v>17</v>
      </c>
      <c r="D251" t="str">
        <f>VLOOKUP(B251,'SUMMARY 08.28'!$A$7:$E$258,5,0)</f>
        <v>180-2201</v>
      </c>
      <c r="E251" s="172">
        <v>44998</v>
      </c>
      <c r="F251">
        <v>16779</v>
      </c>
      <c r="G251" s="1" t="s">
        <v>91</v>
      </c>
      <c r="H251" s="1">
        <v>37465</v>
      </c>
      <c r="I251" s="41">
        <f>VLOOKUP(B251,'PurchaseOrders.List-JUL'!$A$8:$E$238,5,0)</f>
        <v>37465</v>
      </c>
      <c r="K251" s="234"/>
    </row>
    <row r="252" spans="2:11" x14ac:dyDescent="0.3">
      <c r="B252" s="174">
        <v>461655</v>
      </c>
      <c r="C252" s="166" t="s">
        <v>17</v>
      </c>
      <c r="D252" t="str">
        <f>VLOOKUP(B252,'SUMMARY 08.28'!$A$7:$E$258,5,0)</f>
        <v>131-2201</v>
      </c>
      <c r="E252" s="172">
        <v>44998</v>
      </c>
      <c r="F252">
        <v>16779</v>
      </c>
      <c r="G252" s="1" t="s">
        <v>91</v>
      </c>
      <c r="H252" s="1">
        <v>33595</v>
      </c>
      <c r="I252" s="41">
        <f>VLOOKUP(B252,'PurchaseOrders.List-JUL'!$A$8:$E$238,5,0)</f>
        <v>33595</v>
      </c>
      <c r="K252" s="234"/>
    </row>
    <row r="253" spans="2:11" x14ac:dyDescent="0.3">
      <c r="B253" s="174">
        <v>461654</v>
      </c>
      <c r="C253" s="166" t="s">
        <v>17</v>
      </c>
      <c r="D253" t="str">
        <f>VLOOKUP(B253,'SUMMARY 08.28'!$A$7:$E$258,5,0)</f>
        <v>270-2201</v>
      </c>
      <c r="E253" s="172">
        <v>44998</v>
      </c>
      <c r="F253">
        <v>16779</v>
      </c>
      <c r="G253" s="1" t="s">
        <v>91</v>
      </c>
      <c r="H253" s="1">
        <v>37447</v>
      </c>
      <c r="I253" s="41">
        <f>VLOOKUP(B253,'PurchaseOrders.List-JUL'!$A$8:$E$238,5,0)</f>
        <v>37447</v>
      </c>
      <c r="K253" s="234"/>
    </row>
    <row r="254" spans="2:11" x14ac:dyDescent="0.3">
      <c r="B254" s="174">
        <v>461653</v>
      </c>
      <c r="C254" s="166" t="s">
        <v>17</v>
      </c>
      <c r="D254" t="str">
        <f>VLOOKUP(B254,'SUMMARY 08.28'!$A$7:$E$258,5,0)</f>
        <v>185-2201</v>
      </c>
      <c r="E254" s="172">
        <v>44998</v>
      </c>
      <c r="F254">
        <v>16779</v>
      </c>
      <c r="G254" s="1" t="s">
        <v>91</v>
      </c>
      <c r="H254" s="1">
        <v>24901</v>
      </c>
      <c r="I254" s="41">
        <f>VLOOKUP(B254,'PurchaseOrders.List-JUL'!$A$8:$E$238,5,0)</f>
        <v>24901</v>
      </c>
      <c r="K254" s="234"/>
    </row>
    <row r="255" spans="2:11" x14ac:dyDescent="0.3">
      <c r="B255" s="174">
        <v>461652</v>
      </c>
      <c r="C255" s="166" t="s">
        <v>17</v>
      </c>
      <c r="D255" t="str">
        <f>VLOOKUP(B255,'SUMMARY 08.28'!$A$7:$E$258,5,0)</f>
        <v>925-2201</v>
      </c>
      <c r="E255" s="172">
        <v>44998</v>
      </c>
      <c r="F255">
        <v>16779</v>
      </c>
      <c r="G255" s="1" t="s">
        <v>91</v>
      </c>
      <c r="H255" s="1">
        <v>30060</v>
      </c>
      <c r="I255" s="41">
        <f>VLOOKUP(B255,'PurchaseOrders.List-JUL'!$A$8:$E$238,5,0)</f>
        <v>30060</v>
      </c>
      <c r="K255" s="234"/>
    </row>
    <row r="256" spans="2:11" x14ac:dyDescent="0.3">
      <c r="B256" s="174">
        <v>461650</v>
      </c>
      <c r="C256" s="166" t="s">
        <v>17</v>
      </c>
      <c r="D256" t="str">
        <f>VLOOKUP(B256,'SUMMARY 08.28'!$A$7:$E$258,5,0)</f>
        <v>196-2201</v>
      </c>
      <c r="E256" s="235">
        <v>44994</v>
      </c>
      <c r="F256">
        <v>16779</v>
      </c>
      <c r="G256" s="1" t="s">
        <v>91</v>
      </c>
      <c r="H256" s="1">
        <v>29617</v>
      </c>
      <c r="I256" s="41">
        <f>VLOOKUP(B256,'PurchaseOrders.List-JUL'!$A$8:$E$238,5,0)</f>
        <v>29617</v>
      </c>
      <c r="K256" s="234"/>
    </row>
    <row r="257" spans="2:11" x14ac:dyDescent="0.3">
      <c r="B257" s="177">
        <v>460529</v>
      </c>
      <c r="C257" s="166" t="s">
        <v>17</v>
      </c>
      <c r="D257" t="str">
        <f>VLOOKUP(B257,'SUMMARY 08.28'!$A$7:$E$258,5,0)</f>
        <v>3.1412.153</v>
      </c>
      <c r="E257" s="235">
        <v>44665</v>
      </c>
      <c r="F257">
        <v>10309</v>
      </c>
      <c r="G257" s="1" t="s">
        <v>44</v>
      </c>
      <c r="H257" s="1">
        <v>249513.25</v>
      </c>
      <c r="I257" s="41">
        <f>VLOOKUP(B257,'PurchaseOrders.List-JUL'!$A$8:$E$238,5,0)</f>
        <v>249513.25</v>
      </c>
      <c r="K257" s="128"/>
    </row>
  </sheetData>
  <autoFilter ref="B4:I257" xr:uid="{2A1BE83B-D3DB-4776-A7B8-0AEA24BF0BD5}"/>
  <sortState ref="B5:I228">
    <sortCondition descending="1" ref="E6:E228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A493"/>
  <sheetViews>
    <sheetView zoomScaleNormal="100" workbookViewId="0">
      <pane ySplit="6" topLeftCell="A7" activePane="bottomLeft" state="frozen"/>
      <selection activeCell="F26" sqref="F26"/>
      <selection pane="bottomLeft" activeCell="H19" sqref="H19"/>
    </sheetView>
  </sheetViews>
  <sheetFormatPr defaultRowHeight="15.75" customHeight="1" outlineLevelCol="1" x14ac:dyDescent="0.3"/>
  <cols>
    <col min="1" max="1" width="11.88671875" style="177" customWidth="1"/>
    <col min="2" max="2" width="5.88671875" style="177" customWidth="1" outlineLevel="1"/>
    <col min="3" max="3" width="10.33203125" style="182" customWidth="1" outlineLevel="1"/>
    <col min="4" max="4" width="8.88671875" style="182" customWidth="1" outlineLevel="1"/>
    <col min="5" max="5" width="15.6640625" style="182" customWidth="1" outlineLevel="1"/>
    <col min="6" max="7" width="8.5546875" style="182" customWidth="1" outlineLevel="1"/>
    <col min="8" max="8" width="13.77734375" style="1" customWidth="1"/>
    <col min="9" max="9" width="17.21875" style="3" customWidth="1" outlineLevel="1"/>
    <col min="10" max="10" width="16" customWidth="1" outlineLevel="1"/>
    <col min="11" max="11" width="47.6640625" customWidth="1" outlineLevel="1"/>
    <col min="12" max="12" width="17.21875" style="1" customWidth="1" outlineLevel="1"/>
    <col min="13" max="13" width="21.6640625" customWidth="1" outlineLevel="1"/>
    <col min="14" max="14" width="14.6640625" style="143" customWidth="1"/>
    <col min="15" max="15" width="14.6640625" style="141" customWidth="1"/>
    <col min="16" max="16" width="79.33203125" customWidth="1"/>
    <col min="17" max="17" width="13.109375" style="1" bestFit="1" customWidth="1"/>
    <col min="18" max="18" width="27.5546875" bestFit="1" customWidth="1"/>
    <col min="19" max="19" width="12.33203125" bestFit="1" customWidth="1"/>
    <col min="20" max="21" width="13.88671875" bestFit="1" customWidth="1"/>
    <col min="22" max="23" width="11.33203125" bestFit="1" customWidth="1"/>
    <col min="24" max="24" width="10.33203125" bestFit="1" customWidth="1"/>
    <col min="25" max="26" width="14.88671875" bestFit="1" customWidth="1"/>
    <col min="27" max="27" width="12.33203125" bestFit="1" customWidth="1"/>
  </cols>
  <sheetData>
    <row r="1" spans="1:18" ht="15.75" customHeight="1" x14ac:dyDescent="0.3">
      <c r="A1" s="173"/>
      <c r="L1" s="146">
        <f>'PurchaseOrders.List-JUL'!E6-'SUMMARY 08.28'!L4</f>
        <v>0</v>
      </c>
      <c r="N1" s="142">
        <f>N4-'e.Builder Open PO Amts 10.21.25'!M5</f>
        <v>0</v>
      </c>
    </row>
    <row r="2" spans="1:18" s="165" customFormat="1" ht="15.75" customHeight="1" x14ac:dyDescent="0.3">
      <c r="A2" s="176"/>
      <c r="B2" s="303"/>
      <c r="C2" s="166"/>
      <c r="D2" s="166"/>
      <c r="E2" s="166"/>
      <c r="F2" s="166"/>
      <c r="G2" s="166"/>
      <c r="H2" s="134" t="b">
        <f>H4=PurchaseOrderLineDistribution!H6</f>
        <v>1</v>
      </c>
      <c r="I2" s="275"/>
      <c r="K2" s="304"/>
      <c r="L2" s="306" t="b">
        <f>L4='PurchaseOrders.List-JUL'!E6</f>
        <v>1</v>
      </c>
      <c r="N2" s="282" t="b">
        <f>N4='e.Builder Open PO Amts 10.21.25'!M5</f>
        <v>1</v>
      </c>
      <c r="O2" s="141"/>
      <c r="P2" s="305" t="s">
        <v>1554</v>
      </c>
      <c r="Q2" s="1"/>
    </row>
    <row r="3" spans="1:18" ht="27" customHeight="1" x14ac:dyDescent="0.3">
      <c r="A3" s="257" t="s">
        <v>1646</v>
      </c>
      <c r="B3" s="181"/>
      <c r="C3" s="183"/>
      <c r="D3" s="183"/>
      <c r="E3" s="183"/>
      <c r="F3" s="183"/>
      <c r="G3" s="183"/>
      <c r="H3" s="284" t="s">
        <v>1645</v>
      </c>
      <c r="I3" s="136" t="s">
        <v>68</v>
      </c>
      <c r="J3" s="135"/>
      <c r="K3" s="135"/>
      <c r="L3" s="230" t="s">
        <v>1644</v>
      </c>
      <c r="M3" s="147"/>
      <c r="N3" s="285" t="s">
        <v>1643</v>
      </c>
      <c r="O3" s="283"/>
      <c r="P3" s="26" t="s">
        <v>246</v>
      </c>
      <c r="R3" s="24">
        <v>0</v>
      </c>
    </row>
    <row r="4" spans="1:18" ht="15.75" customHeight="1" x14ac:dyDescent="0.3">
      <c r="H4" s="22">
        <f>SUBTOTAL(9,H7:H258)</f>
        <v>40757734.800000004</v>
      </c>
      <c r="L4" s="7">
        <f>SUBTOTAL(9,L7:L277)</f>
        <v>184584226.95999998</v>
      </c>
      <c r="N4" s="281">
        <f>SUBTOTAL(9,N7:N258)</f>
        <v>41238653.289999999</v>
      </c>
      <c r="O4" s="151">
        <f>SUBTOTAL(9,O7:O235)</f>
        <v>-477432.98999999964</v>
      </c>
      <c r="P4" s="25" t="s">
        <v>245</v>
      </c>
    </row>
    <row r="5" spans="1:18" ht="15.75" customHeight="1" x14ac:dyDescent="0.3">
      <c r="C5" s="184" t="s">
        <v>56</v>
      </c>
      <c r="D5" s="184" t="s">
        <v>57</v>
      </c>
      <c r="E5" s="184" t="s">
        <v>58</v>
      </c>
      <c r="F5" s="184" t="s">
        <v>59</v>
      </c>
      <c r="G5" s="184" t="s">
        <v>60</v>
      </c>
      <c r="H5" s="6" t="s">
        <v>69</v>
      </c>
      <c r="L5" s="137" t="s">
        <v>73</v>
      </c>
      <c r="P5" s="27" t="s">
        <v>247</v>
      </c>
    </row>
    <row r="6" spans="1:18" ht="45.6" customHeight="1" x14ac:dyDescent="0.3">
      <c r="A6" s="178" t="s">
        <v>27</v>
      </c>
      <c r="B6" s="178" t="s">
        <v>61</v>
      </c>
      <c r="C6" s="185" t="s">
        <v>62</v>
      </c>
      <c r="D6" s="185" t="s">
        <v>63</v>
      </c>
      <c r="E6" s="185" t="s">
        <v>64</v>
      </c>
      <c r="F6" s="185" t="s">
        <v>65</v>
      </c>
      <c r="G6" s="185" t="s">
        <v>66</v>
      </c>
      <c r="H6" s="148" t="s">
        <v>67</v>
      </c>
      <c r="I6" s="10" t="s">
        <v>72</v>
      </c>
      <c r="J6" s="4" t="s">
        <v>28</v>
      </c>
      <c r="K6" s="4" t="s">
        <v>29</v>
      </c>
      <c r="L6" s="8" t="s">
        <v>70</v>
      </c>
      <c r="M6" s="9" t="s">
        <v>71</v>
      </c>
      <c r="N6" s="140" t="s">
        <v>231</v>
      </c>
      <c r="O6" s="140" t="s">
        <v>232</v>
      </c>
      <c r="P6" s="9" t="s">
        <v>74</v>
      </c>
    </row>
    <row r="7" spans="1:18" ht="15.75" customHeight="1" x14ac:dyDescent="0.3">
      <c r="A7" s="179">
        <v>465141</v>
      </c>
      <c r="B7" s="179">
        <v>1</v>
      </c>
      <c r="C7" s="186" t="s">
        <v>2</v>
      </c>
      <c r="D7" s="186" t="s">
        <v>12</v>
      </c>
      <c r="E7" s="186" t="s">
        <v>170</v>
      </c>
      <c r="F7" s="186" t="s">
        <v>17</v>
      </c>
      <c r="G7" s="186" t="s">
        <v>18</v>
      </c>
      <c r="H7" s="11">
        <v>4350</v>
      </c>
      <c r="I7" s="131">
        <f>IF(A7=A6,"Addtnl Line / CO",VLOOKUP(A7,'PurchaseOrders.List-OCT'!$A$8:$E$259,2,0))</f>
        <v>45938</v>
      </c>
      <c r="J7" s="132">
        <f t="shared" ref="J7:J70" si="0">IF(A7=A6,"Addtnl Line / CO",VLOOKUP(A7,Data_PO_List,3,0))</f>
        <v>24829</v>
      </c>
      <c r="K7" s="131" t="str">
        <f>IF(A7=A6,"Addtnl Line / CO",VLOOKUP(A7,Data_PO_List,4,0))</f>
        <v>Career And Technical Training, LLC</v>
      </c>
      <c r="L7" s="23" t="s">
        <v>1322</v>
      </c>
      <c r="M7" s="131" t="str">
        <f>IF(A7=A6,"Addtnl Line / CO",VLOOKUP(A7,'PurchaseOrders.List-OCT'!$A$7:$F$260,6,0))</f>
        <v>Emailed</v>
      </c>
      <c r="N7" s="144">
        <f>VLOOKUP(A7, 'e.Builder Open PO Amts 10.21.25'!$F$7:$M$263,8,FALSE)</f>
        <v>4350</v>
      </c>
      <c r="O7" s="144">
        <f>H7-N7</f>
        <v>0</v>
      </c>
      <c r="P7" s="133"/>
      <c r="Q7" s="7"/>
    </row>
    <row r="8" spans="1:18" ht="15.75" customHeight="1" x14ac:dyDescent="0.3">
      <c r="A8" s="179">
        <v>465134</v>
      </c>
      <c r="B8" s="179">
        <v>1</v>
      </c>
      <c r="C8" s="186" t="s">
        <v>7</v>
      </c>
      <c r="D8" s="186" t="s">
        <v>12</v>
      </c>
      <c r="E8" s="186" t="s">
        <v>122</v>
      </c>
      <c r="F8" s="186" t="s">
        <v>17</v>
      </c>
      <c r="G8" s="186" t="s">
        <v>18</v>
      </c>
      <c r="H8" s="11">
        <v>9955.85</v>
      </c>
      <c r="I8" s="131">
        <f>IF(A8=A7,"Addtnl Line / CO",VLOOKUP(A8,'PurchaseOrders.List-OCT'!$A$8:$E$259,2,0))</f>
        <v>45937</v>
      </c>
      <c r="J8" s="132">
        <f t="shared" si="0"/>
        <v>24761</v>
      </c>
      <c r="K8" s="131" t="str">
        <f t="shared" ref="K8:K70" si="1">IF(A8=A7,"Addtnl Line / CO",VLOOKUP(A8,Data_PO_List,4,0))</f>
        <v>SynDaver EDU Inc.</v>
      </c>
      <c r="L8" s="23" t="s">
        <v>1322</v>
      </c>
      <c r="M8" s="131" t="str">
        <f>IF(A8=A7,"Addtnl Line / CO",VLOOKUP(A8,'PurchaseOrders.List-OCT'!$A$7:$F$260,6,0))</f>
        <v>Emailed</v>
      </c>
      <c r="N8" s="144">
        <f>VLOOKUP(A8, 'e.Builder Open PO Amts 10.21.25'!$F$7:$M$263,8,FALSE)</f>
        <v>9955.85</v>
      </c>
      <c r="O8" s="144">
        <f t="shared" ref="O8:O16" si="2">H8-N8</f>
        <v>0</v>
      </c>
      <c r="P8" s="133"/>
      <c r="Q8" s="7"/>
    </row>
    <row r="9" spans="1:18" ht="15.75" customHeight="1" x14ac:dyDescent="0.3">
      <c r="A9" s="179">
        <v>465108</v>
      </c>
      <c r="B9" s="179">
        <v>1</v>
      </c>
      <c r="C9" s="186" t="s">
        <v>127</v>
      </c>
      <c r="D9" s="186" t="s">
        <v>112</v>
      </c>
      <c r="E9" s="186" t="s">
        <v>128</v>
      </c>
      <c r="F9" s="186" t="s">
        <v>17</v>
      </c>
      <c r="G9" s="186" t="s">
        <v>18</v>
      </c>
      <c r="H9" s="11">
        <v>10205</v>
      </c>
      <c r="I9" s="131">
        <f>IF(A9=A8,"Addtnl Line / CO",VLOOKUP(A9,'PurchaseOrders.List-OCT'!$A$8:$E$259,2,0))</f>
        <v>45929</v>
      </c>
      <c r="J9" s="132">
        <f t="shared" si="0"/>
        <v>22952</v>
      </c>
      <c r="K9" s="131" t="str">
        <f t="shared" si="1"/>
        <v>Ninyo &amp; Moore Geotechnical &amp; Environmental Sciences Consultants</v>
      </c>
      <c r="L9" s="23" t="s">
        <v>1322</v>
      </c>
      <c r="M9" s="131" t="str">
        <f>IF(A9=A8,"Addtnl Line / CO",VLOOKUP(A9,'PurchaseOrders.List-OCT'!$A$7:$F$260,6,0))</f>
        <v>Emailed</v>
      </c>
      <c r="N9" s="144">
        <f>VLOOKUP(A9, 'e.Builder Open PO Amts 10.21.25'!$F$7:$M$263,8,FALSE)</f>
        <v>10205</v>
      </c>
      <c r="O9" s="144">
        <f t="shared" si="2"/>
        <v>0</v>
      </c>
      <c r="P9" s="133"/>
      <c r="Q9" s="7"/>
    </row>
    <row r="10" spans="1:18" ht="15.75" customHeight="1" x14ac:dyDescent="0.3">
      <c r="A10" s="179">
        <v>465091</v>
      </c>
      <c r="B10" s="179">
        <v>1</v>
      </c>
      <c r="C10" s="186" t="s">
        <v>152</v>
      </c>
      <c r="D10" s="186" t="s">
        <v>107</v>
      </c>
      <c r="E10" s="186" t="s">
        <v>153</v>
      </c>
      <c r="F10" s="186" t="s">
        <v>17</v>
      </c>
      <c r="G10" s="186" t="s">
        <v>18</v>
      </c>
      <c r="H10" s="11">
        <v>1435</v>
      </c>
      <c r="I10" s="131">
        <f>IF(A10=A9,"Addtnl Line / CO",VLOOKUP(A10,'PurchaseOrders.List-OCT'!$A$8:$E$259,2,0))</f>
        <v>45926</v>
      </c>
      <c r="J10" s="132">
        <f t="shared" si="0"/>
        <v>29264</v>
      </c>
      <c r="K10" s="131" t="str">
        <f t="shared" si="1"/>
        <v>AJI Fence Ltd.</v>
      </c>
      <c r="L10" s="23" t="s">
        <v>1322</v>
      </c>
      <c r="M10" s="131" t="str">
        <f>IF(A10=A9,"Addtnl Line / CO",VLOOKUP(A10,'PurchaseOrders.List-OCT'!$A$7:$F$260,6,0))</f>
        <v>Emailed</v>
      </c>
      <c r="N10" s="144">
        <f>VLOOKUP(A10, 'e.Builder Open PO Amts 10.21.25'!$F$7:$M$263,8,FALSE)</f>
        <v>1435</v>
      </c>
      <c r="O10" s="144">
        <f t="shared" si="2"/>
        <v>0</v>
      </c>
      <c r="P10" s="133"/>
      <c r="Q10" s="7"/>
    </row>
    <row r="11" spans="1:18" ht="20.399999999999999" customHeight="1" x14ac:dyDescent="0.3">
      <c r="A11" s="179">
        <v>465050</v>
      </c>
      <c r="B11" s="179">
        <v>1</v>
      </c>
      <c r="C11" s="186" t="s">
        <v>2</v>
      </c>
      <c r="D11" s="186" t="s">
        <v>26</v>
      </c>
      <c r="E11" s="186" t="s">
        <v>170</v>
      </c>
      <c r="F11" s="186" t="s">
        <v>17</v>
      </c>
      <c r="G11" s="186" t="s">
        <v>18</v>
      </c>
      <c r="H11" s="11">
        <v>6304.96</v>
      </c>
      <c r="I11" s="131">
        <f>IF(A11=A10,"Addtnl Line / CO",VLOOKUP(A11,'PurchaseOrders.List-OCT'!$A$8:$E$259,2,0))</f>
        <v>45917</v>
      </c>
      <c r="J11" s="132">
        <f t="shared" si="0"/>
        <v>29215</v>
      </c>
      <c r="K11" s="131" t="str">
        <f t="shared" si="1"/>
        <v>Encore Electric, Inc.</v>
      </c>
      <c r="L11" s="23" t="s">
        <v>1322</v>
      </c>
      <c r="M11" s="131" t="str">
        <f>IF(A11=A10,"Addtnl Line / CO",VLOOKUP(A11,'PurchaseOrders.List-OCT'!$A$7:$F$260,6,0))</f>
        <v>Emailed</v>
      </c>
      <c r="N11" s="144">
        <f>VLOOKUP(A11, 'e.Builder Open PO Amts 10.21.25'!$F$7:$M$263,8,FALSE)</f>
        <v>6304.96</v>
      </c>
      <c r="O11" s="144">
        <f t="shared" si="2"/>
        <v>0</v>
      </c>
      <c r="P11" s="133"/>
      <c r="Q11" s="7"/>
    </row>
    <row r="12" spans="1:18" ht="15.75" customHeight="1" x14ac:dyDescent="0.3">
      <c r="A12" s="179">
        <v>465049</v>
      </c>
      <c r="B12" s="179">
        <v>1</v>
      </c>
      <c r="C12" s="186" t="s">
        <v>168</v>
      </c>
      <c r="D12" s="186" t="s">
        <v>26</v>
      </c>
      <c r="E12" s="186" t="s">
        <v>169</v>
      </c>
      <c r="F12" s="186" t="s">
        <v>17</v>
      </c>
      <c r="G12" s="186" t="s">
        <v>18</v>
      </c>
      <c r="H12" s="11">
        <v>6304.96</v>
      </c>
      <c r="I12" s="131">
        <f>IF(A12=A11,"Addtnl Line / CO",VLOOKUP(A12,'PurchaseOrders.List-OCT'!$A$8:$E$259,2,0))</f>
        <v>45917</v>
      </c>
      <c r="J12" s="132">
        <f t="shared" si="0"/>
        <v>29215</v>
      </c>
      <c r="K12" s="131" t="str">
        <f t="shared" si="1"/>
        <v>Encore Electric, Inc.</v>
      </c>
      <c r="L12" s="23" t="s">
        <v>1322</v>
      </c>
      <c r="M12" s="131" t="str">
        <f>IF(A12=A11,"Addtnl Line / CO",VLOOKUP(A12,'PurchaseOrders.List-OCT'!$A$7:$F$260,6,0))</f>
        <v>Emailed</v>
      </c>
      <c r="N12" s="144">
        <f>VLOOKUP(A12, 'e.Builder Open PO Amts 10.21.25'!$F$7:$M$263,8,FALSE)</f>
        <v>6304.96</v>
      </c>
      <c r="O12" s="144">
        <f t="shared" si="2"/>
        <v>0</v>
      </c>
      <c r="P12" s="133"/>
      <c r="Q12" s="7"/>
    </row>
    <row r="13" spans="1:18" ht="15.75" customHeight="1" x14ac:dyDescent="0.3">
      <c r="A13" s="179">
        <v>465048</v>
      </c>
      <c r="B13" s="179">
        <v>1</v>
      </c>
      <c r="C13" s="186" t="s">
        <v>143</v>
      </c>
      <c r="D13" s="186" t="s">
        <v>26</v>
      </c>
      <c r="E13" s="186" t="s">
        <v>144</v>
      </c>
      <c r="F13" s="186" t="s">
        <v>17</v>
      </c>
      <c r="G13" s="186" t="s">
        <v>18</v>
      </c>
      <c r="H13" s="11">
        <v>3604.96</v>
      </c>
      <c r="I13" s="131">
        <f>IF(A13=A12,"Addtnl Line / CO",VLOOKUP(A13,'PurchaseOrders.List-OCT'!$A$8:$E$259,2,0))</f>
        <v>45917</v>
      </c>
      <c r="J13" s="132">
        <f t="shared" si="0"/>
        <v>29215</v>
      </c>
      <c r="K13" s="131" t="str">
        <f t="shared" si="1"/>
        <v>Encore Electric, Inc.</v>
      </c>
      <c r="L13" s="23" t="s">
        <v>1322</v>
      </c>
      <c r="M13" s="131" t="str">
        <f>IF(A13=A12,"Addtnl Line / CO",VLOOKUP(A13,'PurchaseOrders.List-OCT'!$A$7:$F$260,6,0))</f>
        <v>Emailed</v>
      </c>
      <c r="N13" s="144">
        <f>VLOOKUP(A13, 'e.Builder Open PO Amts 10.21.25'!$F$7:$M$263,8,FALSE)</f>
        <v>3604.96</v>
      </c>
      <c r="O13" s="144">
        <f t="shared" si="2"/>
        <v>0</v>
      </c>
      <c r="P13" s="133"/>
      <c r="Q13" s="7"/>
    </row>
    <row r="14" spans="1:18" ht="15.75" customHeight="1" x14ac:dyDescent="0.3">
      <c r="A14" s="179">
        <v>465041</v>
      </c>
      <c r="B14" s="179">
        <v>1</v>
      </c>
      <c r="C14" s="186" t="s">
        <v>23</v>
      </c>
      <c r="D14" s="186" t="s">
        <v>3</v>
      </c>
      <c r="E14" s="186" t="s">
        <v>261</v>
      </c>
      <c r="F14" s="186" t="s">
        <v>17</v>
      </c>
      <c r="G14" s="186" t="s">
        <v>18</v>
      </c>
      <c r="H14" s="11">
        <v>18889.88</v>
      </c>
      <c r="I14" s="131">
        <f>IF(A14=A13,"Addtnl Line / CO",VLOOKUP(A14,'PurchaseOrders.List-OCT'!$A$8:$E$259,2,0))</f>
        <v>45917</v>
      </c>
      <c r="J14" s="132">
        <f t="shared" si="0"/>
        <v>10419</v>
      </c>
      <c r="K14" s="131" t="str">
        <f t="shared" si="1"/>
        <v>GEORGE T SANDERS COMPANY</v>
      </c>
      <c r="L14" s="23" t="s">
        <v>1322</v>
      </c>
      <c r="M14" s="131" t="str">
        <f>IF(A14=A13,"Addtnl Line / CO",VLOOKUP(A14,'PurchaseOrders.List-OCT'!$A$7:$F$260,6,0))</f>
        <v>Emailed</v>
      </c>
      <c r="N14" s="144">
        <f>VLOOKUP(A14, 'e.Builder Open PO Amts 10.21.25'!$F$7:$M$263,8,FALSE)</f>
        <v>18889.88</v>
      </c>
      <c r="O14" s="144">
        <f t="shared" si="2"/>
        <v>0</v>
      </c>
      <c r="P14" s="133"/>
      <c r="Q14" s="7"/>
    </row>
    <row r="15" spans="1:18" ht="15.75" customHeight="1" x14ac:dyDescent="0.3">
      <c r="A15" s="179">
        <v>465033</v>
      </c>
      <c r="B15" s="179">
        <v>1</v>
      </c>
      <c r="C15" s="186" t="s">
        <v>10</v>
      </c>
      <c r="D15" s="186" t="s">
        <v>16</v>
      </c>
      <c r="E15" s="186" t="s">
        <v>251</v>
      </c>
      <c r="F15" s="186" t="s">
        <v>17</v>
      </c>
      <c r="G15" s="186" t="s">
        <v>18</v>
      </c>
      <c r="H15" s="11">
        <v>159256</v>
      </c>
      <c r="I15" s="131">
        <f>IF(A15=A14,"Addtnl Line / CO",VLOOKUP(A15,'PurchaseOrders.List-OCT'!$A$8:$E$259,2,0))</f>
        <v>45912</v>
      </c>
      <c r="J15" s="132">
        <f t="shared" si="0"/>
        <v>29207</v>
      </c>
      <c r="K15" s="131" t="str">
        <f t="shared" si="1"/>
        <v>Equalized Productions LLC</v>
      </c>
      <c r="L15" s="23" t="s">
        <v>1322</v>
      </c>
      <c r="M15" s="131" t="str">
        <f>IF(A15=A14,"Addtnl Line / CO",VLOOKUP(A15,'PurchaseOrders.List-OCT'!$A$7:$F$260,6,0))</f>
        <v>Emailed</v>
      </c>
      <c r="N15" s="144">
        <f>VLOOKUP(A15, 'e.Builder Open PO Amts 10.21.25'!$F$7:$M$263,8,FALSE)</f>
        <v>159256</v>
      </c>
      <c r="O15" s="144">
        <f t="shared" si="2"/>
        <v>0</v>
      </c>
      <c r="P15" s="133"/>
      <c r="Q15" s="7"/>
    </row>
    <row r="16" spans="1:18" ht="15.75" customHeight="1" x14ac:dyDescent="0.3">
      <c r="A16" s="179">
        <v>464985</v>
      </c>
      <c r="B16" s="179">
        <v>1</v>
      </c>
      <c r="C16" s="186" t="s">
        <v>6</v>
      </c>
      <c r="D16" s="186" t="s">
        <v>1596</v>
      </c>
      <c r="E16" s="186" t="s">
        <v>142</v>
      </c>
      <c r="F16" s="186" t="s">
        <v>17</v>
      </c>
      <c r="G16" s="186" t="s">
        <v>18</v>
      </c>
      <c r="H16" s="11">
        <v>498.2</v>
      </c>
      <c r="I16" s="131">
        <f>IF(A16=A15,"Addtnl Line / CO",VLOOKUP(A16,'PurchaseOrders.List-OCT'!$A$8:$E$259,2,0))</f>
        <v>45904</v>
      </c>
      <c r="J16" s="132">
        <f t="shared" si="0"/>
        <v>28269</v>
      </c>
      <c r="K16" s="131" t="str">
        <f t="shared" si="1"/>
        <v>Pavion Corp.</v>
      </c>
      <c r="L16" s="23" t="s">
        <v>1322</v>
      </c>
      <c r="M16" s="131" t="str">
        <f>IF(A16=A15,"Addtnl Line / CO",VLOOKUP(A16,'PurchaseOrders.List-OCT'!$A$7:$F$260,6,0))</f>
        <v>Emailed</v>
      </c>
      <c r="N16" s="144">
        <f>VLOOKUP(A16, 'e.Builder Open PO Amts 10.21.25'!$F$7:$M$263,8,FALSE)</f>
        <v>498.2</v>
      </c>
      <c r="O16" s="144">
        <f t="shared" si="2"/>
        <v>0</v>
      </c>
      <c r="P16" s="133"/>
      <c r="Q16" s="7"/>
    </row>
    <row r="17" spans="1:17" ht="15.75" customHeight="1" x14ac:dyDescent="0.3">
      <c r="A17" s="180">
        <v>464974</v>
      </c>
      <c r="B17" s="180">
        <v>4</v>
      </c>
      <c r="C17" s="187" t="s">
        <v>24</v>
      </c>
      <c r="D17" s="187" t="s">
        <v>25</v>
      </c>
      <c r="E17" s="187" t="s">
        <v>181</v>
      </c>
      <c r="F17" s="187" t="s">
        <v>17</v>
      </c>
      <c r="G17" s="187" t="s">
        <v>18</v>
      </c>
      <c r="H17" s="159">
        <v>109315</v>
      </c>
      <c r="I17" s="157">
        <f>IF(A17=A16,"Addtnl Line / CO",VLOOKUP(A17,'PurchaseOrders.List-OCT'!$A$8:$E$259,2,0))</f>
        <v>45898</v>
      </c>
      <c r="J17" s="160">
        <f t="shared" si="0"/>
        <v>10243</v>
      </c>
      <c r="K17" s="157" t="str">
        <f t="shared" si="1"/>
        <v>McKinstry Essention, LLC</v>
      </c>
      <c r="L17" s="161" t="s">
        <v>1322</v>
      </c>
      <c r="M17" s="157" t="str">
        <f>IF(A17=A16,"Addtnl Line / CO",VLOOKUP(A17,'PurchaseOrders.List-OCT'!$A$7:$F$260,6,0))</f>
        <v>Emailed</v>
      </c>
      <c r="N17" s="158">
        <f>VLOOKUP(A17, 'e.Builder Open PO Amts 10.21.25'!$F$7:$M$263,8,FALSE)</f>
        <v>178543.7</v>
      </c>
      <c r="O17" s="158">
        <f>(H17+H18+H19)-N17</f>
        <v>0</v>
      </c>
      <c r="P17" s="133"/>
      <c r="Q17" s="7"/>
    </row>
    <row r="18" spans="1:17" ht="15.75" customHeight="1" x14ac:dyDescent="0.3">
      <c r="A18" s="180">
        <v>464974</v>
      </c>
      <c r="B18" s="180">
        <v>3</v>
      </c>
      <c r="C18" s="187" t="s">
        <v>24</v>
      </c>
      <c r="D18" s="187" t="s">
        <v>25</v>
      </c>
      <c r="E18" s="187" t="s">
        <v>181</v>
      </c>
      <c r="F18" s="187" t="s">
        <v>17</v>
      </c>
      <c r="G18" s="187" t="s">
        <v>18</v>
      </c>
      <c r="H18" s="159">
        <v>62697</v>
      </c>
      <c r="I18" s="157" t="str">
        <f>IF(A18=A17,"Addtnl Line / CO",VLOOKUP(A18,'PurchaseOrders.List-OCT'!$A$8:$E$259,2,0))</f>
        <v>Addtnl Line / CO</v>
      </c>
      <c r="J18" s="160" t="str">
        <f t="shared" si="0"/>
        <v>Addtnl Line / CO</v>
      </c>
      <c r="K18" s="157" t="str">
        <f t="shared" si="1"/>
        <v>Addtnl Line / CO</v>
      </c>
      <c r="L18" s="161" t="str">
        <f>IF(A18=A17,"Addtnl Line / CO",VLOOKUP(A18,'PurchaseOrders.List-JUL'!$A$8:$F$239,5,0))</f>
        <v>Addtnl Line / CO</v>
      </c>
      <c r="M18" s="157" t="str">
        <f>IF(A18=A17,"Addtnl Line / CO",VLOOKUP(A18,'PurchaseOrders.List-OCT'!$A$7:$F$260,6,0))</f>
        <v>Addtnl Line / CO</v>
      </c>
      <c r="N18" s="158"/>
      <c r="O18" s="158">
        <v>0</v>
      </c>
      <c r="P18" s="133"/>
      <c r="Q18" s="7"/>
    </row>
    <row r="19" spans="1:17" ht="15.75" customHeight="1" x14ac:dyDescent="0.3">
      <c r="A19" s="180">
        <v>464974</v>
      </c>
      <c r="B19" s="180">
        <v>1</v>
      </c>
      <c r="C19" s="187" t="s">
        <v>24</v>
      </c>
      <c r="D19" s="187" t="s">
        <v>25</v>
      </c>
      <c r="E19" s="187" t="s">
        <v>181</v>
      </c>
      <c r="F19" s="187" t="s">
        <v>17</v>
      </c>
      <c r="G19" s="187" t="s">
        <v>18</v>
      </c>
      <c r="H19" s="159">
        <v>6531.7</v>
      </c>
      <c r="I19" s="157" t="str">
        <f>IF(A19=A18,"Addtnl Line / CO",VLOOKUP(A19,'PurchaseOrders.List-OCT'!$A$8:$E$259,2,0))</f>
        <v>Addtnl Line / CO</v>
      </c>
      <c r="J19" s="160" t="str">
        <f t="shared" si="0"/>
        <v>Addtnl Line / CO</v>
      </c>
      <c r="K19" s="157" t="str">
        <f t="shared" si="1"/>
        <v>Addtnl Line / CO</v>
      </c>
      <c r="L19" s="161" t="str">
        <f>IF(A19=A18,"Addtnl Line / CO",VLOOKUP(A19,'PurchaseOrders.List-JUL'!$A$8:$F$239,5,0))</f>
        <v>Addtnl Line / CO</v>
      </c>
      <c r="M19" s="157" t="str">
        <f>IF(A19=A18,"Addtnl Line / CO",VLOOKUP(A19,'PurchaseOrders.List-OCT'!$A$7:$F$260,6,0))</f>
        <v>Addtnl Line / CO</v>
      </c>
      <c r="N19" s="158"/>
      <c r="O19" s="158">
        <v>0</v>
      </c>
      <c r="P19" s="133"/>
      <c r="Q19" s="7"/>
    </row>
    <row r="20" spans="1:17" ht="15.75" customHeight="1" x14ac:dyDescent="0.3">
      <c r="A20" s="179">
        <v>464971</v>
      </c>
      <c r="B20" s="179">
        <v>1</v>
      </c>
      <c r="C20" s="186" t="s">
        <v>272</v>
      </c>
      <c r="D20" s="186" t="s">
        <v>111</v>
      </c>
      <c r="E20" s="186" t="s">
        <v>267</v>
      </c>
      <c r="F20" s="186" t="s">
        <v>17</v>
      </c>
      <c r="G20" s="186" t="s">
        <v>18</v>
      </c>
      <c r="H20" s="11">
        <v>9800</v>
      </c>
      <c r="I20" s="131">
        <f>IF(A20=A19,"Addtnl Line / CO",VLOOKUP(A20,'PurchaseOrders.List-OCT'!$A$8:$E$259,2,0))</f>
        <v>45897</v>
      </c>
      <c r="J20" s="132">
        <f t="shared" si="0"/>
        <v>24907</v>
      </c>
      <c r="K20" s="131" t="str">
        <f t="shared" si="1"/>
        <v>Iconergy</v>
      </c>
      <c r="L20" s="23" t="s">
        <v>1322</v>
      </c>
      <c r="M20" s="131" t="str">
        <f>IF(A20=A19,"Addtnl Line / CO",VLOOKUP(A20,'PurchaseOrders.List-OCT'!$A$7:$F$260,6,0))</f>
        <v>Emailed</v>
      </c>
      <c r="N20" s="144">
        <f>VLOOKUP(A20, 'e.Builder Open PO Amts 10.21.25'!$F$7:$M$263,8,FALSE)</f>
        <v>9800</v>
      </c>
      <c r="O20" s="144">
        <f>H20-N20</f>
        <v>0</v>
      </c>
      <c r="P20" s="133"/>
      <c r="Q20" s="7"/>
    </row>
    <row r="21" spans="1:17" ht="15.75" customHeight="1" x14ac:dyDescent="0.3">
      <c r="A21" s="179">
        <v>464969</v>
      </c>
      <c r="B21" s="179">
        <v>1</v>
      </c>
      <c r="C21" s="186" t="s">
        <v>2</v>
      </c>
      <c r="D21" s="186" t="s">
        <v>26</v>
      </c>
      <c r="E21" s="186" t="s">
        <v>170</v>
      </c>
      <c r="F21" s="186" t="s">
        <v>17</v>
      </c>
      <c r="G21" s="186" t="s">
        <v>18</v>
      </c>
      <c r="H21" s="11">
        <v>4200</v>
      </c>
      <c r="I21" s="131">
        <f>IF(A21=A20,"Addtnl Line / CO",VLOOKUP(A21,'PurchaseOrders.List-OCT'!$A$8:$E$259,2,0))</f>
        <v>45897</v>
      </c>
      <c r="J21" s="132">
        <f t="shared" si="0"/>
        <v>10244</v>
      </c>
      <c r="K21" s="131" t="str">
        <f t="shared" si="1"/>
        <v>Sport Tech Flooring LLC</v>
      </c>
      <c r="L21" s="23" t="s">
        <v>1322</v>
      </c>
      <c r="M21" s="131" t="str">
        <f>IF(A21=A20,"Addtnl Line / CO",VLOOKUP(A21,'PurchaseOrders.List-OCT'!$A$7:$F$260,6,0))</f>
        <v>Emailed</v>
      </c>
      <c r="N21" s="188">
        <f>VLOOKUP(A21, 'e.Builder Open PO Amts 10.21.25'!$F$7:$M$263,8,FALSE)+5328</f>
        <v>9528</v>
      </c>
      <c r="O21" s="144">
        <f t="shared" ref="O21:O49" si="3">H21-N21</f>
        <v>-5328</v>
      </c>
      <c r="P21" s="133"/>
      <c r="Q21" s="7"/>
    </row>
    <row r="22" spans="1:17" ht="15.75" customHeight="1" x14ac:dyDescent="0.3">
      <c r="A22" s="179">
        <v>464898</v>
      </c>
      <c r="B22" s="179">
        <v>1</v>
      </c>
      <c r="C22" s="186" t="s">
        <v>268</v>
      </c>
      <c r="D22" s="186" t="s">
        <v>12</v>
      </c>
      <c r="E22" s="186" t="s">
        <v>258</v>
      </c>
      <c r="F22" s="186" t="s">
        <v>17</v>
      </c>
      <c r="G22" s="186" t="s">
        <v>18</v>
      </c>
      <c r="H22" s="11">
        <v>108019.04</v>
      </c>
      <c r="I22" s="131">
        <f>IF(A22=A21,"Addtnl Line / CO",VLOOKUP(A22,'PurchaseOrders.List-OCT'!$A$8:$E$259,2,0))</f>
        <v>45883</v>
      </c>
      <c r="J22" s="132">
        <f t="shared" si="0"/>
        <v>26847</v>
      </c>
      <c r="K22" s="131" t="str">
        <f t="shared" si="1"/>
        <v>Meteor Education</v>
      </c>
      <c r="L22" s="23" t="s">
        <v>1322</v>
      </c>
      <c r="M22" s="131" t="str">
        <f>IF(A22=A21,"Addtnl Line / CO",VLOOKUP(A22,'PurchaseOrders.List-OCT'!$A$7:$F$260,6,0))</f>
        <v>Emailed</v>
      </c>
      <c r="N22" s="144">
        <f>VLOOKUP(A22, 'e.Builder Open PO Amts 10.21.25'!$F$7:$M$263,8,FALSE)</f>
        <v>108019.04</v>
      </c>
      <c r="O22" s="144">
        <f t="shared" si="3"/>
        <v>0</v>
      </c>
      <c r="P22" s="133"/>
      <c r="Q22" s="7"/>
    </row>
    <row r="23" spans="1:17" ht="15.75" customHeight="1" x14ac:dyDescent="0.3">
      <c r="A23" s="179">
        <v>464897</v>
      </c>
      <c r="B23" s="179">
        <v>1</v>
      </c>
      <c r="C23" s="186" t="s">
        <v>272</v>
      </c>
      <c r="D23" s="186" t="s">
        <v>16</v>
      </c>
      <c r="E23" s="186" t="s">
        <v>267</v>
      </c>
      <c r="F23" s="186" t="s">
        <v>17</v>
      </c>
      <c r="G23" s="186" t="s">
        <v>18</v>
      </c>
      <c r="H23" s="11">
        <v>15017.39</v>
      </c>
      <c r="I23" s="131">
        <f>IF(A23=A22,"Addtnl Line / CO",VLOOKUP(A23,'PurchaseOrders.List-OCT'!$A$8:$E$259,2,0))</f>
        <v>45883</v>
      </c>
      <c r="J23" s="132">
        <f t="shared" si="0"/>
        <v>25300</v>
      </c>
      <c r="K23" s="131" t="str">
        <f t="shared" si="1"/>
        <v>U.S. Engineering Service LLC</v>
      </c>
      <c r="L23" s="23" t="s">
        <v>1322</v>
      </c>
      <c r="M23" s="131" t="str">
        <f>IF(A23=A22,"Addtnl Line / CO",VLOOKUP(A23,'PurchaseOrders.List-OCT'!$A$7:$F$260,6,0))</f>
        <v>Emailed</v>
      </c>
      <c r="N23" s="144">
        <f>VLOOKUP(A23, 'e.Builder Open PO Amts 10.21.25'!$F$7:$M$263,8,FALSE)</f>
        <v>15017.39</v>
      </c>
      <c r="O23" s="144">
        <f t="shared" si="3"/>
        <v>0</v>
      </c>
      <c r="P23" s="133"/>
      <c r="Q23" s="7"/>
    </row>
    <row r="24" spans="1:17" ht="15.75" customHeight="1" x14ac:dyDescent="0.3">
      <c r="A24" s="179">
        <v>464896</v>
      </c>
      <c r="B24" s="179">
        <v>1</v>
      </c>
      <c r="C24" s="186" t="s">
        <v>1551</v>
      </c>
      <c r="D24" s="186" t="s">
        <v>1</v>
      </c>
      <c r="E24" s="186" t="s">
        <v>1527</v>
      </c>
      <c r="F24" s="186" t="s">
        <v>17</v>
      </c>
      <c r="G24" s="186" t="s">
        <v>18</v>
      </c>
      <c r="H24" s="11">
        <v>7454.4</v>
      </c>
      <c r="I24" s="131">
        <f>IF(A24=A23,"Addtnl Line / CO",VLOOKUP(A24,'PurchaseOrders.List-OCT'!$A$8:$E$259,2,0))</f>
        <v>45883</v>
      </c>
      <c r="J24" s="132">
        <f t="shared" si="0"/>
        <v>10220</v>
      </c>
      <c r="K24" s="131" t="str">
        <f t="shared" si="1"/>
        <v>Bronco Fire Alarm Systems, Inc.</v>
      </c>
      <c r="L24" s="23" t="s">
        <v>1322</v>
      </c>
      <c r="M24" s="131" t="str">
        <f>IF(A24=A23,"Addtnl Line / CO",VLOOKUP(A24,'PurchaseOrders.List-OCT'!$A$7:$F$260,6,0))</f>
        <v>Emailed</v>
      </c>
      <c r="N24" s="188">
        <v>14908.8</v>
      </c>
      <c r="O24" s="144">
        <f t="shared" si="3"/>
        <v>-7454.4</v>
      </c>
      <c r="P24" s="133"/>
      <c r="Q24" s="7"/>
    </row>
    <row r="25" spans="1:17" ht="15.75" customHeight="1" x14ac:dyDescent="0.3">
      <c r="A25" s="179">
        <v>464815</v>
      </c>
      <c r="B25" s="179">
        <v>1</v>
      </c>
      <c r="C25" s="186" t="s">
        <v>140</v>
      </c>
      <c r="D25" s="186" t="s">
        <v>111</v>
      </c>
      <c r="E25" s="186" t="s">
        <v>141</v>
      </c>
      <c r="F25" s="186" t="s">
        <v>17</v>
      </c>
      <c r="G25" s="186" t="s">
        <v>18</v>
      </c>
      <c r="H25" s="11">
        <v>2219.02</v>
      </c>
      <c r="I25" s="131">
        <f>IF(A25=A24,"Addtnl Line / CO",VLOOKUP(A25,'PurchaseOrders.List-OCT'!$A$8:$E$259,2,0))</f>
        <v>45875</v>
      </c>
      <c r="J25" s="132">
        <f t="shared" si="0"/>
        <v>24907</v>
      </c>
      <c r="K25" s="131" t="str">
        <f t="shared" si="1"/>
        <v>Iconergy</v>
      </c>
      <c r="L25" s="23" t="s">
        <v>1322</v>
      </c>
      <c r="M25" s="131" t="str">
        <f>IF(A25=A24,"Addtnl Line / CO",VLOOKUP(A25,'PurchaseOrders.List-OCT'!$A$7:$F$260,6,0))</f>
        <v>Printed</v>
      </c>
      <c r="N25" s="188">
        <v>70726.02</v>
      </c>
      <c r="O25" s="144">
        <f t="shared" si="3"/>
        <v>-68507</v>
      </c>
      <c r="P25" s="133" t="s">
        <v>1640</v>
      </c>
      <c r="Q25" s="7"/>
    </row>
    <row r="26" spans="1:17" ht="15.75" customHeight="1" x14ac:dyDescent="0.3">
      <c r="A26" s="179">
        <v>464814</v>
      </c>
      <c r="B26" s="179">
        <v>1</v>
      </c>
      <c r="C26" s="186" t="s">
        <v>7</v>
      </c>
      <c r="D26" s="186" t="s">
        <v>111</v>
      </c>
      <c r="E26" s="186" t="s">
        <v>122</v>
      </c>
      <c r="F26" s="186" t="s">
        <v>17</v>
      </c>
      <c r="G26" s="186" t="s">
        <v>18</v>
      </c>
      <c r="H26" s="11">
        <v>24609.5</v>
      </c>
      <c r="I26" s="131">
        <f>IF(A26=A25,"Addtnl Line / CO",VLOOKUP(A26,'PurchaseOrders.List-OCT'!$A$8:$E$259,2,0))</f>
        <v>45875</v>
      </c>
      <c r="J26" s="132">
        <f t="shared" si="0"/>
        <v>24907</v>
      </c>
      <c r="K26" s="131" t="str">
        <f t="shared" si="1"/>
        <v>Iconergy</v>
      </c>
      <c r="L26" s="23" t="s">
        <v>1322</v>
      </c>
      <c r="M26" s="131" t="str">
        <f>IF(A26=A25,"Addtnl Line / CO",VLOOKUP(A26,'PurchaseOrders.List-OCT'!$A$7:$F$260,6,0))</f>
        <v>Emailed</v>
      </c>
      <c r="N26" s="144">
        <f>VLOOKUP(A26, 'e.Builder Open PO Amts 10.21.25'!$F$7:$M$263,8,FALSE)</f>
        <v>24609.5</v>
      </c>
      <c r="O26" s="144">
        <f t="shared" si="3"/>
        <v>0</v>
      </c>
      <c r="P26" s="133"/>
      <c r="Q26" s="7"/>
    </row>
    <row r="27" spans="1:17" ht="15.75" customHeight="1" x14ac:dyDescent="0.3">
      <c r="A27" s="179">
        <v>464758</v>
      </c>
      <c r="B27" s="179">
        <v>1</v>
      </c>
      <c r="C27" s="186" t="s">
        <v>2</v>
      </c>
      <c r="D27" s="186" t="s">
        <v>12</v>
      </c>
      <c r="E27" s="186" t="s">
        <v>170</v>
      </c>
      <c r="F27" s="186" t="s">
        <v>17</v>
      </c>
      <c r="G27" s="186" t="s">
        <v>18</v>
      </c>
      <c r="H27" s="11">
        <v>6121.52</v>
      </c>
      <c r="I27" s="131">
        <f>IF(A27=A26,"Addtnl Line / CO",VLOOKUP(A27,'PurchaseOrders.List-OCT'!$A$8:$E$259,2,0))</f>
        <v>45859</v>
      </c>
      <c r="J27" s="132">
        <f t="shared" si="0"/>
        <v>23554</v>
      </c>
      <c r="K27" s="131" t="str">
        <f t="shared" si="1"/>
        <v>Peak Media, Inc.</v>
      </c>
      <c r="L27" s="23" t="s">
        <v>1322</v>
      </c>
      <c r="M27" s="131" t="str">
        <f>IF(A27=A26,"Addtnl Line / CO",VLOOKUP(A27,'PurchaseOrders.List-OCT'!$A$7:$F$260,6,0))</f>
        <v>Emailed</v>
      </c>
      <c r="N27" s="144">
        <f>VLOOKUP(A27, 'e.Builder Open PO Amts 10.21.25'!$F$7:$M$263,8,FALSE)</f>
        <v>6121.52</v>
      </c>
      <c r="O27" s="144">
        <f t="shared" si="3"/>
        <v>0</v>
      </c>
      <c r="P27" s="133"/>
      <c r="Q27" s="7"/>
    </row>
    <row r="28" spans="1:17" ht="15.75" customHeight="1" x14ac:dyDescent="0.3">
      <c r="A28" s="179">
        <v>464756</v>
      </c>
      <c r="B28" s="179">
        <v>1</v>
      </c>
      <c r="C28" s="186" t="s">
        <v>24</v>
      </c>
      <c r="D28" s="186" t="s">
        <v>14</v>
      </c>
      <c r="E28" s="186" t="s">
        <v>181</v>
      </c>
      <c r="F28" s="186" t="s">
        <v>17</v>
      </c>
      <c r="G28" s="186" t="s">
        <v>18</v>
      </c>
      <c r="H28" s="11">
        <v>32584.799999999999</v>
      </c>
      <c r="I28" s="131">
        <f>IF(A28=A27,"Addtnl Line / CO",VLOOKUP(A28,'PurchaseOrders.List-OCT'!$A$8:$E$259,2,0))</f>
        <v>45859</v>
      </c>
      <c r="J28" s="132">
        <f t="shared" si="0"/>
        <v>10214</v>
      </c>
      <c r="K28" s="131" t="str">
        <f t="shared" si="1"/>
        <v>National Car Charging, LLC</v>
      </c>
      <c r="L28" s="23" t="s">
        <v>1322</v>
      </c>
      <c r="M28" s="131" t="str">
        <f>IF(A28=A27,"Addtnl Line / CO",VLOOKUP(A28,'PurchaseOrders.List-OCT'!$A$7:$F$260,6,0))</f>
        <v>Emailed</v>
      </c>
      <c r="N28" s="144">
        <f>VLOOKUP(A28, 'e.Builder Open PO Amts 10.21.25'!$F$7:$M$263,8,FALSE)</f>
        <v>32584.799999999999</v>
      </c>
      <c r="O28" s="144">
        <f t="shared" si="3"/>
        <v>0</v>
      </c>
      <c r="P28" s="133"/>
      <c r="Q28" s="7"/>
    </row>
    <row r="29" spans="1:17" ht="15.75" customHeight="1" x14ac:dyDescent="0.3">
      <c r="A29" s="179">
        <v>464721</v>
      </c>
      <c r="B29" s="179">
        <v>1</v>
      </c>
      <c r="C29" s="186" t="s">
        <v>140</v>
      </c>
      <c r="D29" s="186" t="s">
        <v>12</v>
      </c>
      <c r="E29" s="186" t="s">
        <v>141</v>
      </c>
      <c r="F29" s="186" t="s">
        <v>17</v>
      </c>
      <c r="G29" s="186" t="s">
        <v>18</v>
      </c>
      <c r="H29" s="11">
        <v>316</v>
      </c>
      <c r="I29" s="131">
        <f>IF(A29=A28,"Addtnl Line / CO",VLOOKUP(A29,'PurchaseOrders.List-OCT'!$A$8:$E$259,2,0))</f>
        <v>45848</v>
      </c>
      <c r="J29" s="132">
        <f t="shared" si="0"/>
        <v>10300</v>
      </c>
      <c r="K29" s="131" t="str">
        <f t="shared" si="1"/>
        <v>Pioneer Athletics</v>
      </c>
      <c r="L29" s="23" t="s">
        <v>1322</v>
      </c>
      <c r="M29" s="131" t="str">
        <f>IF(A29=A28,"Addtnl Line / CO",VLOOKUP(A29,'PurchaseOrders.List-OCT'!$A$7:$F$260,6,0))</f>
        <v>Emailed</v>
      </c>
      <c r="N29" s="144">
        <f>VLOOKUP(A29, 'e.Builder Open PO Amts 10.21.25'!$F$7:$M$263,8,FALSE)</f>
        <v>316</v>
      </c>
      <c r="O29" s="144">
        <f t="shared" si="3"/>
        <v>0</v>
      </c>
      <c r="P29" s="133"/>
      <c r="Q29" s="7"/>
    </row>
    <row r="30" spans="1:17" ht="15.75" customHeight="1" x14ac:dyDescent="0.3">
      <c r="A30" s="179">
        <v>464673</v>
      </c>
      <c r="B30" s="179">
        <v>1</v>
      </c>
      <c r="C30" s="186" t="s">
        <v>2</v>
      </c>
      <c r="D30" s="186" t="s">
        <v>12</v>
      </c>
      <c r="E30" s="186" t="s">
        <v>170</v>
      </c>
      <c r="F30" s="186" t="s">
        <v>17</v>
      </c>
      <c r="G30" s="186" t="s">
        <v>18</v>
      </c>
      <c r="H30" s="11">
        <v>1287</v>
      </c>
      <c r="I30" s="131">
        <f>IF(A30=A29,"Addtnl Line / CO",VLOOKUP(A30,'PurchaseOrders.List-OCT'!$A$8:$E$259,2,0))</f>
        <v>45838</v>
      </c>
      <c r="J30" s="132">
        <f t="shared" si="0"/>
        <v>10247</v>
      </c>
      <c r="K30" s="131" t="str">
        <f t="shared" si="1"/>
        <v>CDW Government LLC</v>
      </c>
      <c r="L30" s="23">
        <f>IF(A30=A29,"Addtnl Line / CO",VLOOKUP(A30,'PurchaseOrders.List-JUL'!$A$8:$F$239,5,0))</f>
        <v>18565</v>
      </c>
      <c r="M30" s="131" t="str">
        <f>IF(A30=A29,"Addtnl Line / CO",VLOOKUP(A30,'PurchaseOrders.List-OCT'!$A$7:$F$260,6,0))</f>
        <v>Emailed</v>
      </c>
      <c r="N30" s="144">
        <v>0</v>
      </c>
      <c r="O30" s="144">
        <f>H30-N30</f>
        <v>1287</v>
      </c>
      <c r="P30" s="133"/>
      <c r="Q30" s="7"/>
    </row>
    <row r="31" spans="1:17" ht="15.75" customHeight="1" x14ac:dyDescent="0.3">
      <c r="A31" s="179">
        <v>464672</v>
      </c>
      <c r="B31" s="179">
        <v>1</v>
      </c>
      <c r="C31" s="186" t="s">
        <v>4</v>
      </c>
      <c r="D31" s="186" t="s">
        <v>12</v>
      </c>
      <c r="E31" s="186" t="s">
        <v>284</v>
      </c>
      <c r="F31" s="186" t="s">
        <v>17</v>
      </c>
      <c r="G31" s="186" t="s">
        <v>18</v>
      </c>
      <c r="H31" s="11">
        <v>12206.44</v>
      </c>
      <c r="I31" s="131">
        <f>IF(A31=A30,"Addtnl Line / CO",VLOOKUP(A31,'PurchaseOrders.List-OCT'!$A$8:$E$259,2,0))</f>
        <v>45838</v>
      </c>
      <c r="J31" s="132">
        <f t="shared" si="0"/>
        <v>10438</v>
      </c>
      <c r="K31" s="131" t="str">
        <f t="shared" si="1"/>
        <v>BC Interiors, Inc</v>
      </c>
      <c r="L31" s="23">
        <f>IF(A31=A30,"Addtnl Line / CO",VLOOKUP(A31,'PurchaseOrders.List-JUL'!$A$8:$F$239,5,0))</f>
        <v>12206.44</v>
      </c>
      <c r="M31" s="131" t="str">
        <f>IF(A31=A30,"Addtnl Line / CO",VLOOKUP(A31,'PurchaseOrders.List-OCT'!$A$7:$F$260,6,0))</f>
        <v>Emailed</v>
      </c>
      <c r="N31" s="144">
        <f>VLOOKUP(A31, 'e.Builder Open PO Amts 10.21.25'!$F$7:$M$263,8,FALSE)</f>
        <v>12206.44</v>
      </c>
      <c r="O31" s="144">
        <f t="shared" si="3"/>
        <v>0</v>
      </c>
      <c r="P31" s="133"/>
      <c r="Q31" s="7"/>
    </row>
    <row r="32" spans="1:17" ht="15.75" customHeight="1" x14ac:dyDescent="0.3">
      <c r="A32" s="179">
        <v>464643</v>
      </c>
      <c r="B32" s="179">
        <v>1</v>
      </c>
      <c r="C32" s="186" t="s">
        <v>127</v>
      </c>
      <c r="D32" s="186" t="s">
        <v>0</v>
      </c>
      <c r="E32" s="186" t="s">
        <v>128</v>
      </c>
      <c r="F32" s="186" t="s">
        <v>17</v>
      </c>
      <c r="G32" s="186" t="s">
        <v>18</v>
      </c>
      <c r="H32" s="11">
        <v>10300</v>
      </c>
      <c r="I32" s="131">
        <f>IF(A32=A31,"Addtnl Line / CO",VLOOKUP(A32,'PurchaseOrders.List-OCT'!$A$8:$E$259,2,0))</f>
        <v>45824</v>
      </c>
      <c r="J32" s="132">
        <f t="shared" si="0"/>
        <v>27018</v>
      </c>
      <c r="K32" s="131" t="str">
        <f t="shared" si="1"/>
        <v>Jensen Hughes, Inc.</v>
      </c>
      <c r="L32" s="23">
        <f>IF(A32=A31,"Addtnl Line / CO",VLOOKUP(A32,'PurchaseOrders.List-JUL'!$A$8:$F$239,5,0))</f>
        <v>10300</v>
      </c>
      <c r="M32" s="131" t="str">
        <f>IF(A32=A31,"Addtnl Line / CO",VLOOKUP(A32,'PurchaseOrders.List-OCT'!$A$7:$F$260,6,0))</f>
        <v>Emailed</v>
      </c>
      <c r="N32" s="144">
        <f>VLOOKUP(A32, 'e.Builder Open PO Amts 10.21.25'!$F$7:$M$263,8,FALSE)</f>
        <v>10300</v>
      </c>
      <c r="O32" s="144">
        <f t="shared" si="3"/>
        <v>0</v>
      </c>
      <c r="P32" s="133"/>
      <c r="Q32" s="7"/>
    </row>
    <row r="33" spans="1:17" ht="15.75" customHeight="1" x14ac:dyDescent="0.3">
      <c r="A33" s="179">
        <v>464576</v>
      </c>
      <c r="B33" s="179">
        <v>1</v>
      </c>
      <c r="C33" s="186" t="s">
        <v>2</v>
      </c>
      <c r="D33" s="186" t="s">
        <v>20</v>
      </c>
      <c r="E33" s="186" t="s">
        <v>170</v>
      </c>
      <c r="F33" s="186" t="s">
        <v>17</v>
      </c>
      <c r="G33" s="186" t="s">
        <v>18</v>
      </c>
      <c r="H33" s="11">
        <v>2550</v>
      </c>
      <c r="I33" s="131">
        <f>IF(A33=A32,"Addtnl Line / CO",VLOOKUP(A33,'PurchaseOrders.List-OCT'!$A$8:$E$259,2,0))</f>
        <v>45810</v>
      </c>
      <c r="J33" s="132">
        <f t="shared" si="0"/>
        <v>10448</v>
      </c>
      <c r="K33" s="131" t="str">
        <f t="shared" si="1"/>
        <v>HSS Inc</v>
      </c>
      <c r="L33" s="23">
        <f>IF(A33=A32,"Addtnl Line / CO",VLOOKUP(A33,'PurchaseOrders.List-JUL'!$A$8:$F$239,5,0))</f>
        <v>36547</v>
      </c>
      <c r="M33" s="131" t="str">
        <f>IF(A33=A32,"Addtnl Line / CO",VLOOKUP(A33,'PurchaseOrders.List-OCT'!$A$7:$F$260,6,0))</f>
        <v>Emailed</v>
      </c>
      <c r="N33" s="144">
        <f>VLOOKUP(A33, 'e.Builder Open PO Amts 10.21.25'!$F$7:$M$263,8,FALSE)</f>
        <v>2550</v>
      </c>
      <c r="O33" s="144">
        <f t="shared" si="3"/>
        <v>0</v>
      </c>
      <c r="P33" s="133"/>
      <c r="Q33" s="7"/>
    </row>
    <row r="34" spans="1:17" ht="15.75" customHeight="1" x14ac:dyDescent="0.3">
      <c r="A34" s="179">
        <v>464542</v>
      </c>
      <c r="B34" s="179">
        <v>1</v>
      </c>
      <c r="C34" s="186" t="s">
        <v>2</v>
      </c>
      <c r="D34" s="186" t="s">
        <v>12</v>
      </c>
      <c r="E34" s="186" t="s">
        <v>170</v>
      </c>
      <c r="F34" s="186" t="s">
        <v>17</v>
      </c>
      <c r="G34" s="186" t="s">
        <v>18</v>
      </c>
      <c r="H34" s="11">
        <v>29615.22</v>
      </c>
      <c r="I34" s="131">
        <f>IF(A34=A33,"Addtnl Line / CO",VLOOKUP(A34,'PurchaseOrders.List-OCT'!$A$8:$E$259,2,0))</f>
        <v>45799</v>
      </c>
      <c r="J34" s="132">
        <f t="shared" si="0"/>
        <v>23665</v>
      </c>
      <c r="K34" s="131" t="str">
        <f t="shared" si="1"/>
        <v>OS Schools</v>
      </c>
      <c r="L34" s="23">
        <f>IF(A34=A33,"Addtnl Line / CO",VLOOKUP(A34,'PurchaseOrders.List-JUL'!$A$8:$F$239,5,0))</f>
        <v>204938.16</v>
      </c>
      <c r="M34" s="131" t="str">
        <f>IF(A34=A33,"Addtnl Line / CO",VLOOKUP(A34,'PurchaseOrders.List-OCT'!$A$7:$F$260,6,0))</f>
        <v>Emailed</v>
      </c>
      <c r="N34" s="144">
        <f>VLOOKUP(A34, 'e.Builder Open PO Amts 10.21.25'!$F$7:$M$263,8,FALSE)</f>
        <v>29615.22</v>
      </c>
      <c r="O34" s="144">
        <f t="shared" si="3"/>
        <v>0</v>
      </c>
      <c r="P34" s="133"/>
      <c r="Q34" s="7"/>
    </row>
    <row r="35" spans="1:17" ht="15.75" customHeight="1" x14ac:dyDescent="0.3">
      <c r="A35" s="179">
        <v>464538</v>
      </c>
      <c r="B35" s="179">
        <v>1</v>
      </c>
      <c r="C35" s="186" t="s">
        <v>268</v>
      </c>
      <c r="D35" s="186" t="s">
        <v>14</v>
      </c>
      <c r="E35" s="186" t="s">
        <v>258</v>
      </c>
      <c r="F35" s="186" t="s">
        <v>17</v>
      </c>
      <c r="G35" s="186" t="s">
        <v>18</v>
      </c>
      <c r="H35" s="11">
        <v>64</v>
      </c>
      <c r="I35" s="131">
        <f>IF(A35=A34,"Addtnl Line / CO",VLOOKUP(A35,'PurchaseOrders.List-OCT'!$A$8:$E$259,2,0))</f>
        <v>45798</v>
      </c>
      <c r="J35" s="132">
        <f t="shared" si="0"/>
        <v>10274</v>
      </c>
      <c r="K35" s="131" t="str">
        <f t="shared" si="1"/>
        <v>United Restaurant Supply,  LLC.</v>
      </c>
      <c r="L35" s="23">
        <f>IF(A35=A34,"Addtnl Line / CO",VLOOKUP(A35,'PurchaseOrders.List-JUL'!$A$8:$F$239,5,0))</f>
        <v>24657</v>
      </c>
      <c r="M35" s="131" t="str">
        <f>IF(A35=A34,"Addtnl Line / CO",VLOOKUP(A35,'PurchaseOrders.List-OCT'!$A$7:$F$260,6,0))</f>
        <v>Emailed</v>
      </c>
      <c r="N35" s="144">
        <f>VLOOKUP(A35, 'e.Builder Open PO Amts 10.21.25'!$F$7:$M$263,8,FALSE)</f>
        <v>64</v>
      </c>
      <c r="O35" s="144">
        <f t="shared" si="3"/>
        <v>0</v>
      </c>
      <c r="P35" s="133"/>
      <c r="Q35" s="7"/>
    </row>
    <row r="36" spans="1:17" ht="15.75" customHeight="1" x14ac:dyDescent="0.3">
      <c r="A36" s="179">
        <v>464537</v>
      </c>
      <c r="B36" s="179">
        <v>1</v>
      </c>
      <c r="C36" s="186" t="s">
        <v>136</v>
      </c>
      <c r="D36" s="186" t="s">
        <v>182</v>
      </c>
      <c r="E36" s="186" t="s">
        <v>137</v>
      </c>
      <c r="F36" s="186" t="s">
        <v>17</v>
      </c>
      <c r="G36" s="186" t="s">
        <v>18</v>
      </c>
      <c r="H36" s="11">
        <v>12463</v>
      </c>
      <c r="I36" s="131">
        <f>IF(A36=A35,"Addtnl Line / CO",VLOOKUP(A36,'PurchaseOrders.List-OCT'!$A$8:$E$259,2,0))</f>
        <v>45798</v>
      </c>
      <c r="J36" s="132">
        <f t="shared" si="0"/>
        <v>24769</v>
      </c>
      <c r="K36" s="131" t="str">
        <f t="shared" si="1"/>
        <v>Accenture Infrastructure and Capital Projects LLC</v>
      </c>
      <c r="L36" s="23">
        <f>IF(A36=A35,"Addtnl Line / CO",VLOOKUP(A36,'PurchaseOrders.List-JUL'!$A$8:$F$239,5,0))</f>
        <v>12463</v>
      </c>
      <c r="M36" s="131" t="str">
        <f>IF(A36=A35,"Addtnl Line / CO",VLOOKUP(A36,'PurchaseOrders.List-OCT'!$A$7:$F$260,6,0))</f>
        <v>Emailed</v>
      </c>
      <c r="N36" s="144">
        <f>VLOOKUP(A36, 'e.Builder Open PO Amts 10.21.25'!$F$7:$M$263,8,FALSE)</f>
        <v>12463</v>
      </c>
      <c r="O36" s="144">
        <f t="shared" si="3"/>
        <v>0</v>
      </c>
      <c r="P36" s="133"/>
      <c r="Q36" s="7"/>
    </row>
    <row r="37" spans="1:17" ht="15.75" customHeight="1" x14ac:dyDescent="0.3">
      <c r="A37" s="179">
        <v>464536</v>
      </c>
      <c r="B37" s="179">
        <v>1</v>
      </c>
      <c r="C37" s="186" t="s">
        <v>23</v>
      </c>
      <c r="D37" s="186" t="s">
        <v>182</v>
      </c>
      <c r="E37" s="186" t="s">
        <v>261</v>
      </c>
      <c r="F37" s="186" t="s">
        <v>17</v>
      </c>
      <c r="G37" s="186" t="s">
        <v>18</v>
      </c>
      <c r="H37" s="11">
        <v>20691</v>
      </c>
      <c r="I37" s="131">
        <f>IF(A37=A36,"Addtnl Line / CO",VLOOKUP(A37,'PurchaseOrders.List-OCT'!$A$8:$E$259,2,0))</f>
        <v>45798</v>
      </c>
      <c r="J37" s="132">
        <f t="shared" si="0"/>
        <v>24769</v>
      </c>
      <c r="K37" s="131" t="str">
        <f t="shared" si="1"/>
        <v>Accenture Infrastructure and Capital Projects LLC</v>
      </c>
      <c r="L37" s="23">
        <f>IF(A37=A36,"Addtnl Line / CO",VLOOKUP(A37,'PurchaseOrders.List-JUL'!$A$8:$F$239,5,0))</f>
        <v>20691</v>
      </c>
      <c r="M37" s="131" t="str">
        <f>IF(A37=A36,"Addtnl Line / CO",VLOOKUP(A37,'PurchaseOrders.List-OCT'!$A$7:$F$260,6,0))</f>
        <v>Emailed</v>
      </c>
      <c r="N37" s="144">
        <f>VLOOKUP(A37, 'e.Builder Open PO Amts 10.21.25'!$F$7:$M$263,8,FALSE)</f>
        <v>20691</v>
      </c>
      <c r="O37" s="144">
        <f t="shared" si="3"/>
        <v>0</v>
      </c>
      <c r="P37" s="133"/>
      <c r="Q37" s="7"/>
    </row>
    <row r="38" spans="1:17" ht="15.75" customHeight="1" x14ac:dyDescent="0.3">
      <c r="A38" s="179">
        <v>464529</v>
      </c>
      <c r="B38" s="179">
        <v>1</v>
      </c>
      <c r="C38" s="186" t="s">
        <v>143</v>
      </c>
      <c r="D38" s="186" t="s">
        <v>12</v>
      </c>
      <c r="E38" s="186" t="s">
        <v>144</v>
      </c>
      <c r="F38" s="186" t="s">
        <v>17</v>
      </c>
      <c r="G38" s="186" t="s">
        <v>18</v>
      </c>
      <c r="H38" s="11">
        <v>468.25</v>
      </c>
      <c r="I38" s="131">
        <f>IF(A38=A37,"Addtnl Line / CO",VLOOKUP(A38,'PurchaseOrders.List-OCT'!$A$8:$E$259,2,0))</f>
        <v>45798</v>
      </c>
      <c r="J38" s="132">
        <f t="shared" si="0"/>
        <v>10247</v>
      </c>
      <c r="K38" s="131" t="str">
        <f t="shared" si="1"/>
        <v>CDW Government LLC</v>
      </c>
      <c r="L38" s="23">
        <f>IF(A38=A37,"Addtnl Line / CO",VLOOKUP(A38,'PurchaseOrders.List-JUL'!$A$8:$F$239,5,0))</f>
        <v>17970.25</v>
      </c>
      <c r="M38" s="131" t="str">
        <f>IF(A38=A37,"Addtnl Line / CO",VLOOKUP(A38,'PurchaseOrders.List-OCT'!$A$7:$F$260,6,0))</f>
        <v>Emailed</v>
      </c>
      <c r="N38" s="144">
        <f>VLOOKUP(A38, 'e.Builder Open PO Amts 10.21.25'!$F$7:$M$263,8,FALSE)</f>
        <v>468.25</v>
      </c>
      <c r="O38" s="144">
        <f t="shared" si="3"/>
        <v>0</v>
      </c>
      <c r="P38" s="133"/>
      <c r="Q38" s="7"/>
    </row>
    <row r="39" spans="1:17" ht="15.75" customHeight="1" x14ac:dyDescent="0.3">
      <c r="A39" s="179">
        <v>464524</v>
      </c>
      <c r="B39" s="179">
        <v>1</v>
      </c>
      <c r="C39" s="186" t="s">
        <v>7</v>
      </c>
      <c r="D39" s="186" t="s">
        <v>12</v>
      </c>
      <c r="E39" s="186" t="s">
        <v>122</v>
      </c>
      <c r="F39" s="186" t="s">
        <v>17</v>
      </c>
      <c r="G39" s="186" t="s">
        <v>18</v>
      </c>
      <c r="H39" s="11">
        <v>194972.14</v>
      </c>
      <c r="I39" s="131">
        <f>IF(A39=A38,"Addtnl Line / CO",VLOOKUP(A39,'PurchaseOrders.List-OCT'!$A$8:$E$259,2,0))</f>
        <v>45798</v>
      </c>
      <c r="J39" s="132">
        <f t="shared" si="0"/>
        <v>10438</v>
      </c>
      <c r="K39" s="131" t="str">
        <f t="shared" si="1"/>
        <v>BC Interiors, Inc</v>
      </c>
      <c r="L39" s="23">
        <f>IF(A39=A38,"Addtnl Line / CO",VLOOKUP(A39,'PurchaseOrders.List-JUL'!$A$8:$F$239,5,0))</f>
        <v>439724.38</v>
      </c>
      <c r="M39" s="131" t="str">
        <f>IF(A39=A38,"Addtnl Line / CO",VLOOKUP(A39,'PurchaseOrders.List-OCT'!$A$7:$F$260,6,0))</f>
        <v>Emailed</v>
      </c>
      <c r="N39" s="144">
        <f>VLOOKUP(A39, 'e.Builder Open PO Amts 10.21.25'!$F$7:$M$263,8,FALSE)</f>
        <v>194972.14</v>
      </c>
      <c r="O39" s="144">
        <f t="shared" si="3"/>
        <v>0</v>
      </c>
      <c r="P39" s="221"/>
      <c r="Q39" s="7"/>
    </row>
    <row r="40" spans="1:17" ht="15.75" customHeight="1" x14ac:dyDescent="0.3">
      <c r="A40" s="179">
        <v>464523</v>
      </c>
      <c r="B40" s="179">
        <v>1</v>
      </c>
      <c r="C40" s="186" t="s">
        <v>131</v>
      </c>
      <c r="D40" s="186" t="s">
        <v>250</v>
      </c>
      <c r="E40" s="186" t="s">
        <v>132</v>
      </c>
      <c r="F40" s="186" t="s">
        <v>17</v>
      </c>
      <c r="G40" s="186" t="s">
        <v>18</v>
      </c>
      <c r="H40" s="11">
        <v>12350</v>
      </c>
      <c r="I40" s="131">
        <f>IF(A40=A39,"Addtnl Line / CO",VLOOKUP(A40,'PurchaseOrders.List-OCT'!$A$8:$E$259,2,0))</f>
        <v>45798</v>
      </c>
      <c r="J40" s="132">
        <f t="shared" si="0"/>
        <v>10280</v>
      </c>
      <c r="K40" s="131" t="str">
        <f t="shared" si="1"/>
        <v>Buehler Companies</v>
      </c>
      <c r="L40" s="23">
        <f>IF(A40=A39,"Addtnl Line / CO",VLOOKUP(A40,'PurchaseOrders.List-JUL'!$A$8:$F$239,5,0))</f>
        <v>12350</v>
      </c>
      <c r="M40" s="131" t="str">
        <f>IF(A40=A39,"Addtnl Line / CO",VLOOKUP(A40,'PurchaseOrders.List-OCT'!$A$7:$F$260,6,0))</f>
        <v>Emailed</v>
      </c>
      <c r="N40" s="144">
        <f>VLOOKUP(A40, 'e.Builder Open PO Amts 10.21.25'!$F$7:$M$263,8,FALSE)</f>
        <v>12350</v>
      </c>
      <c r="O40" s="144">
        <f t="shared" si="3"/>
        <v>0</v>
      </c>
      <c r="P40" s="133"/>
      <c r="Q40" s="7"/>
    </row>
    <row r="41" spans="1:17" ht="15.75" customHeight="1" x14ac:dyDescent="0.3">
      <c r="A41" s="179">
        <v>464503</v>
      </c>
      <c r="B41" s="179">
        <v>1</v>
      </c>
      <c r="C41" s="186" t="s">
        <v>163</v>
      </c>
      <c r="D41" s="186" t="s">
        <v>112</v>
      </c>
      <c r="E41" s="186" t="s">
        <v>164</v>
      </c>
      <c r="F41" s="186" t="s">
        <v>17</v>
      </c>
      <c r="G41" s="186" t="s">
        <v>18</v>
      </c>
      <c r="H41" s="11">
        <v>1805</v>
      </c>
      <c r="I41" s="131">
        <f>IF(A41=A40,"Addtnl Line / CO",VLOOKUP(A41,'PurchaseOrders.List-OCT'!$A$8:$E$259,2,0))</f>
        <v>45790</v>
      </c>
      <c r="J41" s="132">
        <f t="shared" si="0"/>
        <v>10320</v>
      </c>
      <c r="K41" s="131" t="str">
        <f t="shared" si="1"/>
        <v>GROUND Engineering Consultants, Inc.</v>
      </c>
      <c r="L41" s="23">
        <f>IF(A41=A40,"Addtnl Line / CO",VLOOKUP(A41,'PurchaseOrders.List-JUL'!$A$8:$F$239,5,0))</f>
        <v>2295</v>
      </c>
      <c r="M41" s="131" t="str">
        <f>IF(A41=A40,"Addtnl Line / CO",VLOOKUP(A41,'PurchaseOrders.List-OCT'!$A$7:$F$260,6,0))</f>
        <v>Emailed</v>
      </c>
      <c r="N41" s="144">
        <f>VLOOKUP(A41, 'e.Builder Open PO Amts 10.21.25'!$F$7:$M$263,8,FALSE)</f>
        <v>1805</v>
      </c>
      <c r="O41" s="144">
        <f t="shared" si="3"/>
        <v>0</v>
      </c>
      <c r="P41" s="133"/>
      <c r="Q41" s="7"/>
    </row>
    <row r="42" spans="1:17" ht="15.75" customHeight="1" x14ac:dyDescent="0.3">
      <c r="A42" s="179">
        <v>464489</v>
      </c>
      <c r="B42" s="179">
        <v>1</v>
      </c>
      <c r="C42" s="186" t="s">
        <v>143</v>
      </c>
      <c r="D42" s="186" t="s">
        <v>12</v>
      </c>
      <c r="E42" s="186" t="s">
        <v>144</v>
      </c>
      <c r="F42" s="186" t="s">
        <v>17</v>
      </c>
      <c r="G42" s="186" t="s">
        <v>18</v>
      </c>
      <c r="H42" s="11">
        <v>754.74</v>
      </c>
      <c r="I42" s="131">
        <f>IF(A42=A41,"Addtnl Line / CO",VLOOKUP(A42,'PurchaseOrders.List-OCT'!$A$8:$E$259,2,0))</f>
        <v>45785</v>
      </c>
      <c r="J42" s="132">
        <f t="shared" si="0"/>
        <v>22510</v>
      </c>
      <c r="K42" s="131" t="str">
        <f t="shared" si="1"/>
        <v>The Home Depot Pro</v>
      </c>
      <c r="L42" s="23">
        <f>IF(A42=A41,"Addtnl Line / CO",VLOOKUP(A42,'PurchaseOrders.List-JUL'!$A$8:$F$239,5,0))</f>
        <v>6989.49</v>
      </c>
      <c r="M42" s="131" t="str">
        <f>IF(A42=A41,"Addtnl Line / CO",VLOOKUP(A42,'PurchaseOrders.List-OCT'!$A$7:$F$260,6,0))</f>
        <v>Emailed</v>
      </c>
      <c r="N42" s="144">
        <f>VLOOKUP(A42, 'e.Builder Open PO Amts 10.21.25'!$F$7:$M$263,8,FALSE)</f>
        <v>754.74</v>
      </c>
      <c r="O42" s="144">
        <f t="shared" si="3"/>
        <v>0</v>
      </c>
      <c r="P42" s="133"/>
      <c r="Q42" s="7"/>
    </row>
    <row r="43" spans="1:17" ht="15.75" customHeight="1" x14ac:dyDescent="0.3">
      <c r="A43" s="179">
        <v>464488</v>
      </c>
      <c r="B43" s="179">
        <v>1</v>
      </c>
      <c r="C43" s="186" t="s">
        <v>163</v>
      </c>
      <c r="D43" s="186" t="s">
        <v>16</v>
      </c>
      <c r="E43" s="186" t="s">
        <v>164</v>
      </c>
      <c r="F43" s="186" t="s">
        <v>17</v>
      </c>
      <c r="G43" s="186" t="s">
        <v>18</v>
      </c>
      <c r="H43" s="11">
        <v>11214.19</v>
      </c>
      <c r="I43" s="131">
        <f>IF(A43=A42,"Addtnl Line / CO",VLOOKUP(A43,'PurchaseOrders.List-OCT'!$A$8:$E$259,2,0))</f>
        <v>45785</v>
      </c>
      <c r="J43" s="132">
        <f t="shared" si="0"/>
        <v>24692</v>
      </c>
      <c r="K43" s="131" t="str">
        <f t="shared" si="1"/>
        <v>CPC Constructors, Inc.</v>
      </c>
      <c r="L43" s="23">
        <f>IF(A43=A42,"Addtnl Line / CO",VLOOKUP(A43,'PurchaseOrders.List-JUL'!$A$8:$F$239,5,0))</f>
        <v>224283.77</v>
      </c>
      <c r="M43" s="131" t="str">
        <f>IF(A43=A42,"Addtnl Line / CO",VLOOKUP(A43,'PurchaseOrders.List-OCT'!$A$7:$F$260,6,0))</f>
        <v>Emailed</v>
      </c>
      <c r="N43" s="144">
        <f>VLOOKUP(A43, 'e.Builder Open PO Amts 10.21.25'!$F$7:$M$263,8,FALSE)</f>
        <v>11214.19</v>
      </c>
      <c r="O43" s="144">
        <f>H43-N43</f>
        <v>0</v>
      </c>
      <c r="P43" s="133"/>
      <c r="Q43" s="7"/>
    </row>
    <row r="44" spans="1:17" ht="15.75" customHeight="1" x14ac:dyDescent="0.3">
      <c r="A44" s="179">
        <v>464486</v>
      </c>
      <c r="B44" s="179">
        <v>1</v>
      </c>
      <c r="C44" s="186" t="s">
        <v>269</v>
      </c>
      <c r="D44" s="186" t="s">
        <v>182</v>
      </c>
      <c r="E44" s="186" t="s">
        <v>259</v>
      </c>
      <c r="F44" s="186" t="s">
        <v>17</v>
      </c>
      <c r="G44" s="186" t="s">
        <v>18</v>
      </c>
      <c r="H44" s="11">
        <v>21382</v>
      </c>
      <c r="I44" s="131">
        <f>IF(A44=A43,"Addtnl Line / CO",VLOOKUP(A44,'PurchaseOrders.List-OCT'!$A$8:$E$259,2,0))</f>
        <v>45785</v>
      </c>
      <c r="J44" s="132">
        <f t="shared" si="0"/>
        <v>24769</v>
      </c>
      <c r="K44" s="131" t="str">
        <f t="shared" si="1"/>
        <v>Accenture Infrastructure and Capital Projects LLC</v>
      </c>
      <c r="L44" s="23">
        <f>IF(A44=A43,"Addtnl Line / CO",VLOOKUP(A44,'PurchaseOrders.List-JUL'!$A$8:$F$239,5,0))</f>
        <v>21382</v>
      </c>
      <c r="M44" s="131" t="str">
        <f>IF(A44=A43,"Addtnl Line / CO",VLOOKUP(A44,'PurchaseOrders.List-OCT'!$A$7:$F$260,6,0))</f>
        <v>Emailed</v>
      </c>
      <c r="N44" s="144">
        <f>VLOOKUP(A44, 'e.Builder Open PO Amts 10.21.25'!$F$7:$M$263,8,FALSE)</f>
        <v>21382</v>
      </c>
      <c r="O44" s="144">
        <f t="shared" si="3"/>
        <v>0</v>
      </c>
      <c r="P44" s="133"/>
      <c r="Q44" s="7"/>
    </row>
    <row r="45" spans="1:17" ht="15.75" customHeight="1" x14ac:dyDescent="0.3">
      <c r="A45" s="179">
        <v>464485</v>
      </c>
      <c r="B45" s="179">
        <v>1</v>
      </c>
      <c r="C45" s="186" t="s">
        <v>127</v>
      </c>
      <c r="D45" s="186" t="s">
        <v>182</v>
      </c>
      <c r="E45" s="186" t="s">
        <v>128</v>
      </c>
      <c r="F45" s="186" t="s">
        <v>17</v>
      </c>
      <c r="G45" s="186" t="s">
        <v>18</v>
      </c>
      <c r="H45" s="11">
        <v>6361.62</v>
      </c>
      <c r="I45" s="131">
        <f>IF(A45=A44,"Addtnl Line / CO",VLOOKUP(A45,'PurchaseOrders.List-OCT'!$A$8:$E$259,2,0))</f>
        <v>45785</v>
      </c>
      <c r="J45" s="132">
        <f t="shared" si="0"/>
        <v>24769</v>
      </c>
      <c r="K45" s="131" t="str">
        <f t="shared" si="1"/>
        <v>Accenture Infrastructure and Capital Projects LLC</v>
      </c>
      <c r="L45" s="23">
        <f>IF(A45=A44,"Addtnl Line / CO",VLOOKUP(A45,'PurchaseOrders.List-JUL'!$A$8:$F$239,5,0))</f>
        <v>20887</v>
      </c>
      <c r="M45" s="131" t="str">
        <f>IF(A45=A44,"Addtnl Line / CO",VLOOKUP(A45,'PurchaseOrders.List-OCT'!$A$7:$F$260,6,0))</f>
        <v>Emailed</v>
      </c>
      <c r="N45" s="144">
        <f>VLOOKUP(A45, 'e.Builder Open PO Amts 10.21.25'!$F$7:$M$263,8,FALSE)</f>
        <v>6361.62</v>
      </c>
      <c r="O45" s="144">
        <f t="shared" si="3"/>
        <v>0</v>
      </c>
      <c r="P45" s="133"/>
      <c r="Q45" s="7"/>
    </row>
    <row r="46" spans="1:17" ht="15.75" customHeight="1" x14ac:dyDescent="0.3">
      <c r="A46" s="179">
        <v>464478</v>
      </c>
      <c r="B46" s="179">
        <v>1</v>
      </c>
      <c r="C46" s="186" t="s">
        <v>6</v>
      </c>
      <c r="D46" s="186" t="s">
        <v>107</v>
      </c>
      <c r="E46" s="186" t="s">
        <v>142</v>
      </c>
      <c r="F46" s="186" t="s">
        <v>17</v>
      </c>
      <c r="G46" s="186" t="s">
        <v>18</v>
      </c>
      <c r="H46" s="11">
        <v>99000</v>
      </c>
      <c r="I46" s="131">
        <f>IF(A46=A45,"Addtnl Line / CO",VLOOKUP(A46,'PurchaseOrders.List-OCT'!$A$8:$E$259,2,0))</f>
        <v>45785</v>
      </c>
      <c r="J46" s="132">
        <f t="shared" si="0"/>
        <v>25011</v>
      </c>
      <c r="K46" s="131" t="str">
        <f t="shared" si="1"/>
        <v>Hellas Construction, Inc.</v>
      </c>
      <c r="L46" s="23">
        <f>IF(A46=A45,"Addtnl Line / CO",VLOOKUP(A46,'PurchaseOrders.List-JUL'!$A$8:$F$239,5,0))</f>
        <v>99000</v>
      </c>
      <c r="M46" s="131" t="str">
        <f>IF(A46=A45,"Addtnl Line / CO",VLOOKUP(A46,'PurchaseOrders.List-OCT'!$A$7:$F$260,6,0))</f>
        <v>Emailed</v>
      </c>
      <c r="N46" s="144">
        <f>VLOOKUP(A46, 'e.Builder Open PO Amts 10.21.25'!$F$7:$M$263,8,FALSE)</f>
        <v>99000</v>
      </c>
      <c r="O46" s="144">
        <f t="shared" si="3"/>
        <v>0</v>
      </c>
      <c r="P46" s="133"/>
      <c r="Q46" s="7"/>
    </row>
    <row r="47" spans="1:17" ht="15.75" customHeight="1" x14ac:dyDescent="0.3">
      <c r="A47" s="179">
        <v>464459</v>
      </c>
      <c r="B47" s="179">
        <v>1</v>
      </c>
      <c r="C47" s="186" t="s">
        <v>152</v>
      </c>
      <c r="D47" s="186" t="s">
        <v>14</v>
      </c>
      <c r="E47" s="186" t="s">
        <v>153</v>
      </c>
      <c r="F47" s="186" t="s">
        <v>17</v>
      </c>
      <c r="G47" s="186" t="s">
        <v>18</v>
      </c>
      <c r="H47" s="11">
        <v>91317.6</v>
      </c>
      <c r="I47" s="131">
        <f>IF(A47=A46,"Addtnl Line / CO",VLOOKUP(A47,'PurchaseOrders.List-OCT'!$A$8:$E$259,2,0))</f>
        <v>45779</v>
      </c>
      <c r="J47" s="132">
        <f t="shared" si="0"/>
        <v>10208</v>
      </c>
      <c r="K47" s="131" t="str">
        <f t="shared" si="1"/>
        <v>Mile High Elevator, LLC</v>
      </c>
      <c r="L47" s="23">
        <f>IF(A47=A46,"Addtnl Line / CO",VLOOKUP(A47,'PurchaseOrders.List-JUL'!$A$8:$F$239,5,0))</f>
        <v>152196</v>
      </c>
      <c r="M47" s="131" t="str">
        <f>IF(A47=A46,"Addtnl Line / CO",VLOOKUP(A47,'PurchaseOrders.List-OCT'!$A$7:$F$260,6,0))</f>
        <v>Emailed</v>
      </c>
      <c r="N47" s="144">
        <f>VLOOKUP(A47, 'e.Builder Open PO Amts 10.21.25'!$F$7:$M$263,8,FALSE)</f>
        <v>91317.6</v>
      </c>
      <c r="O47" s="144">
        <f t="shared" si="3"/>
        <v>0</v>
      </c>
      <c r="P47" s="133"/>
      <c r="Q47" s="7"/>
    </row>
    <row r="48" spans="1:17" ht="15.75" customHeight="1" x14ac:dyDescent="0.3">
      <c r="A48" s="179">
        <v>464456</v>
      </c>
      <c r="B48" s="179">
        <v>1</v>
      </c>
      <c r="C48" s="186" t="s">
        <v>221</v>
      </c>
      <c r="D48" s="186" t="s">
        <v>182</v>
      </c>
      <c r="E48" s="186" t="s">
        <v>222</v>
      </c>
      <c r="F48" s="186" t="s">
        <v>17</v>
      </c>
      <c r="G48" s="186" t="s">
        <v>18</v>
      </c>
      <c r="H48" s="11">
        <v>20544</v>
      </c>
      <c r="I48" s="131">
        <f>IF(A48=A47,"Addtnl Line / CO",VLOOKUP(A48,'PurchaseOrders.List-OCT'!$A$8:$E$259,2,0))</f>
        <v>45779</v>
      </c>
      <c r="J48" s="132">
        <f t="shared" si="0"/>
        <v>24769</v>
      </c>
      <c r="K48" s="131" t="str">
        <f t="shared" si="1"/>
        <v>Accenture Infrastructure and Capital Projects LLC</v>
      </c>
      <c r="L48" s="23">
        <f>IF(A48=A47,"Addtnl Line / CO",VLOOKUP(A48,'PurchaseOrders.List-JUL'!$A$8:$F$239,5,0))</f>
        <v>20544</v>
      </c>
      <c r="M48" s="131" t="str">
        <f>IF(A48=A47,"Addtnl Line / CO",VLOOKUP(A48,'PurchaseOrders.List-OCT'!$A$7:$F$260,6,0))</f>
        <v>Emailed</v>
      </c>
      <c r="N48" s="144">
        <f>VLOOKUP(A48, 'e.Builder Open PO Amts 10.21.25'!$F$7:$M$263,8,FALSE)</f>
        <v>20544</v>
      </c>
      <c r="O48" s="144">
        <f t="shared" si="3"/>
        <v>0</v>
      </c>
      <c r="P48" s="133"/>
      <c r="Q48" s="7"/>
    </row>
    <row r="49" spans="1:17" ht="15.75" customHeight="1" x14ac:dyDescent="0.3">
      <c r="A49" s="179">
        <v>464438</v>
      </c>
      <c r="B49" s="179">
        <v>1</v>
      </c>
      <c r="C49" s="186" t="s">
        <v>6</v>
      </c>
      <c r="D49" s="186" t="s">
        <v>314</v>
      </c>
      <c r="E49" s="186" t="s">
        <v>142</v>
      </c>
      <c r="F49" s="186" t="s">
        <v>17</v>
      </c>
      <c r="G49" s="186" t="s">
        <v>18</v>
      </c>
      <c r="H49" s="11">
        <v>75.05</v>
      </c>
      <c r="I49" s="131">
        <f>IF(A49=A48,"Addtnl Line / CO",VLOOKUP(A49,'PurchaseOrders.List-OCT'!$A$8:$E$259,2,0))</f>
        <v>45777</v>
      </c>
      <c r="J49" s="132">
        <f t="shared" si="0"/>
        <v>27060</v>
      </c>
      <c r="K49" s="131" t="str">
        <f t="shared" si="1"/>
        <v>Mobile Modular</v>
      </c>
      <c r="L49" s="23">
        <f>IF(A49=A48,"Addtnl Line / CO",VLOOKUP(A49,'PurchaseOrders.List-JUL'!$A$8:$F$239,5,0))</f>
        <v>850.3</v>
      </c>
      <c r="M49" s="131" t="str">
        <f>IF(A49=A48,"Addtnl Line / CO",VLOOKUP(A49,'PurchaseOrders.List-OCT'!$A$7:$F$260,6,0))</f>
        <v>Emailed</v>
      </c>
      <c r="N49" s="144">
        <f>VLOOKUP(A49, 'e.Builder Open PO Amts 10.21.25'!$F$7:$M$263,8,FALSE)</f>
        <v>75.05</v>
      </c>
      <c r="O49" s="144">
        <f t="shared" si="3"/>
        <v>0</v>
      </c>
      <c r="P49" s="133"/>
      <c r="Q49" s="7"/>
    </row>
    <row r="50" spans="1:17" ht="15.75" customHeight="1" x14ac:dyDescent="0.3">
      <c r="A50" s="180">
        <v>464423</v>
      </c>
      <c r="B50" s="180">
        <v>3</v>
      </c>
      <c r="C50" s="187" t="s">
        <v>94</v>
      </c>
      <c r="D50" s="187" t="s">
        <v>19</v>
      </c>
      <c r="E50" s="187" t="s">
        <v>1529</v>
      </c>
      <c r="F50" s="187" t="s">
        <v>17</v>
      </c>
      <c r="G50" s="187" t="s">
        <v>18</v>
      </c>
      <c r="H50" s="159">
        <v>397.66</v>
      </c>
      <c r="I50" s="157">
        <f>IF(A50=A49,"Addtnl Line / CO",VLOOKUP(A50,'PurchaseOrders.List-OCT'!$A$8:$E$259,2,0))</f>
        <v>45775</v>
      </c>
      <c r="J50" s="160">
        <f t="shared" si="0"/>
        <v>25243</v>
      </c>
      <c r="K50" s="157" t="str">
        <f t="shared" si="1"/>
        <v>BVH Architecture</v>
      </c>
      <c r="L50" s="161">
        <f>IF(A50=A49,"Addtnl Line / CO",VLOOKUP(A50,'PurchaseOrders.List-JUL'!$A$8:$F$239,5,0))</f>
        <v>88800</v>
      </c>
      <c r="M50" s="157" t="str">
        <f>IF(A50=A49,"Addtnl Line / CO",VLOOKUP(A50,'PurchaseOrders.List-OCT'!$A$7:$F$260,6,0))</f>
        <v>Emailed</v>
      </c>
      <c r="N50" s="192">
        <v>25534.66</v>
      </c>
      <c r="O50" s="158">
        <f>(H50+H51)-N50</f>
        <v>0</v>
      </c>
      <c r="P50" s="133" t="s">
        <v>1637</v>
      </c>
      <c r="Q50" s="7"/>
    </row>
    <row r="51" spans="1:17" ht="15.75" customHeight="1" x14ac:dyDescent="0.3">
      <c r="A51" s="180">
        <v>464423</v>
      </c>
      <c r="B51" s="180">
        <v>2</v>
      </c>
      <c r="C51" s="187" t="s">
        <v>94</v>
      </c>
      <c r="D51" s="187" t="s">
        <v>19</v>
      </c>
      <c r="E51" s="187" t="s">
        <v>1529</v>
      </c>
      <c r="F51" s="187" t="s">
        <v>17</v>
      </c>
      <c r="G51" s="187" t="s">
        <v>18</v>
      </c>
      <c r="H51" s="159">
        <v>25137</v>
      </c>
      <c r="I51" s="157" t="str">
        <f>IF(A51=A50,"Addtnl Line / CO",VLOOKUP(A51,'PurchaseOrders.List-OCT'!$A$8:$E$259,2,0))</f>
        <v>Addtnl Line / CO</v>
      </c>
      <c r="J51" s="160" t="str">
        <f t="shared" si="0"/>
        <v>Addtnl Line / CO</v>
      </c>
      <c r="K51" s="157" t="str">
        <f t="shared" si="1"/>
        <v>Addtnl Line / CO</v>
      </c>
      <c r="L51" s="161" t="str">
        <f>IF(A51=A50,"Addtnl Line / CO",VLOOKUP(A51,'PurchaseOrders.List-JUL'!$A$8:$F$239,5,0))</f>
        <v>Addtnl Line / CO</v>
      </c>
      <c r="M51" s="157" t="str">
        <f>IF(A51=A50,"Addtnl Line / CO",VLOOKUP(A51,'PurchaseOrders.List-OCT'!$A$7:$F$260,6,0))</f>
        <v>Addtnl Line / CO</v>
      </c>
      <c r="N51" s="158"/>
      <c r="O51" s="158"/>
      <c r="P51" s="133"/>
      <c r="Q51" s="7"/>
    </row>
    <row r="52" spans="1:17" ht="15.75" customHeight="1" x14ac:dyDescent="0.3">
      <c r="A52" s="180">
        <v>464347</v>
      </c>
      <c r="B52" s="180">
        <v>8</v>
      </c>
      <c r="C52" s="187" t="s">
        <v>136</v>
      </c>
      <c r="D52" s="187" t="s">
        <v>19</v>
      </c>
      <c r="E52" s="187" t="s">
        <v>137</v>
      </c>
      <c r="F52" s="187" t="s">
        <v>17</v>
      </c>
      <c r="G52" s="187" t="s">
        <v>18</v>
      </c>
      <c r="H52" s="159">
        <v>4400</v>
      </c>
      <c r="I52" s="157">
        <f>IF(A52=A51,"Addtnl Line / CO",VLOOKUP(A52,'PurchaseOrders.List-OCT'!$A$8:$E$259,2,0))</f>
        <v>45747</v>
      </c>
      <c r="J52" s="160">
        <f t="shared" si="0"/>
        <v>25243</v>
      </c>
      <c r="K52" s="157" t="str">
        <f t="shared" si="1"/>
        <v>BVH Architecture</v>
      </c>
      <c r="L52" s="161">
        <f>IF(A52=A51,"Addtnl Line / CO",VLOOKUP(A52,'PurchaseOrders.List-JUL'!$A$8:$F$239,5,0))</f>
        <v>114471</v>
      </c>
      <c r="M52" s="157" t="str">
        <f>IF(A52=A51,"Addtnl Line / CO",VLOOKUP(A52,'PurchaseOrders.List-OCT'!$A$7:$F$260,6,0))</f>
        <v>Emailed</v>
      </c>
      <c r="N52" s="158">
        <f>VLOOKUP(A52, 'e.Builder Open PO Amts 10.21.25'!$F$7:$M$263,8,FALSE)</f>
        <v>30961.82</v>
      </c>
      <c r="O52" s="158">
        <f>(H52+H53+H54+H55+H56)-N52</f>
        <v>0</v>
      </c>
      <c r="P52" s="133"/>
      <c r="Q52" s="7"/>
    </row>
    <row r="53" spans="1:17" ht="15.75" customHeight="1" x14ac:dyDescent="0.3">
      <c r="A53" s="180">
        <v>464347</v>
      </c>
      <c r="B53" s="180">
        <v>7</v>
      </c>
      <c r="C53" s="187" t="s">
        <v>136</v>
      </c>
      <c r="D53" s="187" t="s">
        <v>19</v>
      </c>
      <c r="E53" s="187" t="s">
        <v>137</v>
      </c>
      <c r="F53" s="187" t="s">
        <v>17</v>
      </c>
      <c r="G53" s="187" t="s">
        <v>18</v>
      </c>
      <c r="H53" s="159">
        <v>231.56</v>
      </c>
      <c r="I53" s="157" t="str">
        <f>IF(A53=A52,"Addtnl Line / CO",VLOOKUP(A53,'PurchaseOrders.List-OCT'!$A$8:$E$259,2,0))</f>
        <v>Addtnl Line / CO</v>
      </c>
      <c r="J53" s="160" t="str">
        <f t="shared" si="0"/>
        <v>Addtnl Line / CO</v>
      </c>
      <c r="K53" s="157" t="str">
        <f t="shared" si="1"/>
        <v>Addtnl Line / CO</v>
      </c>
      <c r="L53" s="161" t="str">
        <f>IF(A53=A52,"Addtnl Line / CO",VLOOKUP(A53,'PurchaseOrders.List-JUL'!$A$8:$F$239,5,0))</f>
        <v>Addtnl Line / CO</v>
      </c>
      <c r="M53" s="157" t="str">
        <f>IF(A53=A52,"Addtnl Line / CO",VLOOKUP(A53,'PurchaseOrders.List-OCT'!$A$7:$F$260,6,0))</f>
        <v>Addtnl Line / CO</v>
      </c>
      <c r="N53" s="158"/>
      <c r="O53" s="192">
        <v>0</v>
      </c>
      <c r="P53" s="133"/>
      <c r="Q53" s="7"/>
    </row>
    <row r="54" spans="1:17" ht="15.75" customHeight="1" x14ac:dyDescent="0.3">
      <c r="A54" s="180">
        <v>464347</v>
      </c>
      <c r="B54" s="180">
        <v>6</v>
      </c>
      <c r="C54" s="187" t="s">
        <v>136</v>
      </c>
      <c r="D54" s="187" t="s">
        <v>19</v>
      </c>
      <c r="E54" s="187" t="s">
        <v>137</v>
      </c>
      <c r="F54" s="187" t="s">
        <v>17</v>
      </c>
      <c r="G54" s="187" t="s">
        <v>18</v>
      </c>
      <c r="H54" s="159">
        <v>2633.03</v>
      </c>
      <c r="I54" s="157" t="str">
        <f>IF(A54=A53,"Addtnl Line / CO",VLOOKUP(A54,'PurchaseOrders.List-OCT'!$A$8:$E$259,2,0))</f>
        <v>Addtnl Line / CO</v>
      </c>
      <c r="J54" s="160" t="str">
        <f t="shared" si="0"/>
        <v>Addtnl Line / CO</v>
      </c>
      <c r="K54" s="157" t="str">
        <f t="shared" si="1"/>
        <v>Addtnl Line / CO</v>
      </c>
      <c r="L54" s="161" t="str">
        <f>IF(A54=A53,"Addtnl Line / CO",VLOOKUP(A54,'PurchaseOrders.List-JUL'!$A$8:$F$239,5,0))</f>
        <v>Addtnl Line / CO</v>
      </c>
      <c r="M54" s="157" t="str">
        <f>IF(A54=A53,"Addtnl Line / CO",VLOOKUP(A54,'PurchaseOrders.List-OCT'!$A$7:$F$260,6,0))</f>
        <v>Addtnl Line / CO</v>
      </c>
      <c r="N54" s="158"/>
      <c r="O54" s="192">
        <v>0</v>
      </c>
      <c r="P54" s="133"/>
      <c r="Q54" s="7"/>
    </row>
    <row r="55" spans="1:17" ht="15.75" customHeight="1" x14ac:dyDescent="0.3">
      <c r="A55" s="180">
        <v>464347</v>
      </c>
      <c r="B55" s="180">
        <v>5</v>
      </c>
      <c r="C55" s="187" t="s">
        <v>136</v>
      </c>
      <c r="D55" s="187" t="s">
        <v>19</v>
      </c>
      <c r="E55" s="187" t="s">
        <v>137</v>
      </c>
      <c r="F55" s="187" t="s">
        <v>17</v>
      </c>
      <c r="G55" s="187" t="s">
        <v>18</v>
      </c>
      <c r="H55" s="159">
        <v>21064.2</v>
      </c>
      <c r="I55" s="157" t="str">
        <f>IF(A55=A54,"Addtnl Line / CO",VLOOKUP(A55,'PurchaseOrders.List-OCT'!$A$8:$E$259,2,0))</f>
        <v>Addtnl Line / CO</v>
      </c>
      <c r="J55" s="160" t="str">
        <f t="shared" si="0"/>
        <v>Addtnl Line / CO</v>
      </c>
      <c r="K55" s="157" t="str">
        <f t="shared" si="1"/>
        <v>Addtnl Line / CO</v>
      </c>
      <c r="L55" s="161" t="str">
        <f>IF(A55=A54,"Addtnl Line / CO",VLOOKUP(A55,'PurchaseOrders.List-JUL'!$A$8:$F$239,5,0))</f>
        <v>Addtnl Line / CO</v>
      </c>
      <c r="M55" s="157" t="str">
        <f>IF(A55=A54,"Addtnl Line / CO",VLOOKUP(A55,'PurchaseOrders.List-OCT'!$A$7:$F$260,6,0))</f>
        <v>Addtnl Line / CO</v>
      </c>
      <c r="N55" s="158"/>
      <c r="O55" s="192">
        <v>0</v>
      </c>
      <c r="P55" s="133"/>
      <c r="Q55" s="7"/>
    </row>
    <row r="56" spans="1:17" ht="15.75" customHeight="1" x14ac:dyDescent="0.3">
      <c r="A56" s="180">
        <v>464347</v>
      </c>
      <c r="B56" s="180">
        <v>4</v>
      </c>
      <c r="C56" s="187" t="s">
        <v>136</v>
      </c>
      <c r="D56" s="187" t="s">
        <v>19</v>
      </c>
      <c r="E56" s="187" t="s">
        <v>137</v>
      </c>
      <c r="F56" s="187" t="s">
        <v>17</v>
      </c>
      <c r="G56" s="187" t="s">
        <v>18</v>
      </c>
      <c r="H56" s="159">
        <v>2633.03</v>
      </c>
      <c r="I56" s="157" t="str">
        <f>IF(A56=A55,"Addtnl Line / CO",VLOOKUP(A56,'PurchaseOrders.List-OCT'!$A$8:$E$259,2,0))</f>
        <v>Addtnl Line / CO</v>
      </c>
      <c r="J56" s="160" t="str">
        <f t="shared" si="0"/>
        <v>Addtnl Line / CO</v>
      </c>
      <c r="K56" s="157" t="str">
        <f t="shared" si="1"/>
        <v>Addtnl Line / CO</v>
      </c>
      <c r="L56" s="161" t="str">
        <f>IF(A56=A55,"Addtnl Line / CO",VLOOKUP(A56,'PurchaseOrders.List-JUL'!$A$8:$F$239,5,0))</f>
        <v>Addtnl Line / CO</v>
      </c>
      <c r="M56" s="157" t="str">
        <f>IF(A56=A55,"Addtnl Line / CO",VLOOKUP(A56,'PurchaseOrders.List-OCT'!$A$7:$F$260,6,0))</f>
        <v>Addtnl Line / CO</v>
      </c>
      <c r="N56" s="158"/>
      <c r="O56" s="192">
        <v>0</v>
      </c>
      <c r="P56" s="133"/>
      <c r="Q56" s="7"/>
    </row>
    <row r="57" spans="1:17" ht="15.75" customHeight="1" x14ac:dyDescent="0.3">
      <c r="A57" s="179">
        <v>464346</v>
      </c>
      <c r="B57" s="179">
        <v>1</v>
      </c>
      <c r="C57" s="186" t="s">
        <v>134</v>
      </c>
      <c r="D57" s="186" t="s">
        <v>19</v>
      </c>
      <c r="E57" s="186" t="s">
        <v>135</v>
      </c>
      <c r="F57" s="186" t="s">
        <v>17</v>
      </c>
      <c r="G57" s="186" t="s">
        <v>18</v>
      </c>
      <c r="H57" s="11">
        <v>125888.73</v>
      </c>
      <c r="I57" s="131">
        <f>IF(A57=A56,"Addtnl Line / CO",VLOOKUP(A57,'PurchaseOrders.List-OCT'!$A$8:$E$259,2,0))</f>
        <v>45747</v>
      </c>
      <c r="J57" s="132">
        <f t="shared" si="0"/>
        <v>25243</v>
      </c>
      <c r="K57" s="131" t="str">
        <f t="shared" si="1"/>
        <v>BVH Architecture</v>
      </c>
      <c r="L57" s="23">
        <f>IF(A57=A56,"Addtnl Line / CO",VLOOKUP(A57,'PurchaseOrders.List-JUL'!$A$8:$F$239,5,0))</f>
        <v>245853</v>
      </c>
      <c r="M57" s="131" t="str">
        <f>IF(A57=A56,"Addtnl Line / CO",VLOOKUP(A57,'PurchaseOrders.List-OCT'!$A$7:$F$260,6,0))</f>
        <v>Emailed</v>
      </c>
      <c r="N57" s="144">
        <f>VLOOKUP(A57, 'e.Builder Open PO Amts 10.21.25'!$F$7:$M$263,8,FALSE)</f>
        <v>125888.73</v>
      </c>
      <c r="O57" s="144">
        <f>H57-N57</f>
        <v>0</v>
      </c>
      <c r="P57" s="133"/>
      <c r="Q57" s="7"/>
    </row>
    <row r="58" spans="1:17" ht="15.75" customHeight="1" x14ac:dyDescent="0.3">
      <c r="A58" s="179">
        <v>464345</v>
      </c>
      <c r="B58" s="179">
        <v>1</v>
      </c>
      <c r="C58" s="186" t="s">
        <v>134</v>
      </c>
      <c r="D58" s="186" t="s">
        <v>16</v>
      </c>
      <c r="E58" s="186" t="s">
        <v>135</v>
      </c>
      <c r="F58" s="186" t="s">
        <v>17</v>
      </c>
      <c r="G58" s="186" t="s">
        <v>18</v>
      </c>
      <c r="H58" s="11">
        <v>3000</v>
      </c>
      <c r="I58" s="131">
        <f>IF(A58=A57,"Addtnl Line / CO",VLOOKUP(A58,'PurchaseOrders.List-OCT'!$A$8:$E$259,2,0))</f>
        <v>45744</v>
      </c>
      <c r="J58" s="132">
        <f t="shared" si="0"/>
        <v>25657</v>
      </c>
      <c r="K58" s="131" t="str">
        <f t="shared" si="1"/>
        <v>Alliance Construction Solutions, LLC</v>
      </c>
      <c r="L58" s="23">
        <f>IF(A58=A57,"Addtnl Line / CO",VLOOKUP(A58,'PurchaseOrders.List-JUL'!$A$8:$F$239,5,0))</f>
        <v>3000</v>
      </c>
      <c r="M58" s="131" t="str">
        <f>IF(A58=A57,"Addtnl Line / CO",VLOOKUP(A58,'PurchaseOrders.List-OCT'!$A$7:$F$260,6,0))</f>
        <v>Emailed</v>
      </c>
      <c r="N58" s="144">
        <f>VLOOKUP(A58, 'e.Builder Open PO Amts 10.21.25'!$F$7:$M$263,8,FALSE)</f>
        <v>3000</v>
      </c>
      <c r="O58" s="144">
        <f t="shared" ref="O58:O92" si="4">H58-N58</f>
        <v>0</v>
      </c>
      <c r="P58" s="133"/>
      <c r="Q58" s="7"/>
    </row>
    <row r="59" spans="1:17" ht="15.75" customHeight="1" x14ac:dyDescent="0.3">
      <c r="A59" s="179">
        <v>464344</v>
      </c>
      <c r="B59" s="179">
        <v>1</v>
      </c>
      <c r="C59" s="186" t="s">
        <v>99</v>
      </c>
      <c r="D59" s="186" t="s">
        <v>107</v>
      </c>
      <c r="E59" s="186" t="s">
        <v>296</v>
      </c>
      <c r="F59" s="186" t="s">
        <v>17</v>
      </c>
      <c r="G59" s="186" t="s">
        <v>18</v>
      </c>
      <c r="H59" s="11">
        <v>26250</v>
      </c>
      <c r="I59" s="131">
        <f>IF(A59=A58,"Addtnl Line / CO",VLOOKUP(A59,'PurchaseOrders.List-OCT'!$A$8:$E$259,2,0))</f>
        <v>45744</v>
      </c>
      <c r="J59" s="132">
        <f t="shared" si="0"/>
        <v>10309</v>
      </c>
      <c r="K59" s="131" t="str">
        <f t="shared" si="1"/>
        <v>FCI Constructors, Inc.</v>
      </c>
      <c r="L59" s="23">
        <f>IF(A59=A58,"Addtnl Line / CO",VLOOKUP(A59,'PurchaseOrders.List-JUL'!$A$8:$F$239,5,0))</f>
        <v>26250</v>
      </c>
      <c r="M59" s="131" t="str">
        <f>IF(A59=A58,"Addtnl Line / CO",VLOOKUP(A59,'PurchaseOrders.List-OCT'!$A$7:$F$260,6,0))</f>
        <v>Emailed</v>
      </c>
      <c r="N59" s="144">
        <f>VLOOKUP(A59, 'e.Builder Open PO Amts 10.21.25'!$F$7:$M$263,8,FALSE)</f>
        <v>26250</v>
      </c>
      <c r="O59" s="144">
        <f t="shared" si="4"/>
        <v>0</v>
      </c>
      <c r="P59" s="133"/>
      <c r="Q59" s="7"/>
    </row>
    <row r="60" spans="1:17" ht="15.75" customHeight="1" x14ac:dyDescent="0.3">
      <c r="A60" s="179">
        <v>464291</v>
      </c>
      <c r="B60" s="179">
        <v>1</v>
      </c>
      <c r="C60" s="186" t="s">
        <v>299</v>
      </c>
      <c r="D60" s="186" t="s">
        <v>14</v>
      </c>
      <c r="E60" s="186" t="s">
        <v>300</v>
      </c>
      <c r="F60" s="186" t="s">
        <v>17</v>
      </c>
      <c r="G60" s="186" t="s">
        <v>18</v>
      </c>
      <c r="H60" s="11">
        <v>265890.13</v>
      </c>
      <c r="I60" s="131">
        <f>IF(A60=A59,"Addtnl Line / CO",VLOOKUP(A60,'PurchaseOrders.List-OCT'!$A$8:$E$259,2,0))</f>
        <v>45728</v>
      </c>
      <c r="J60" s="132">
        <f t="shared" si="0"/>
        <v>26046</v>
      </c>
      <c r="K60" s="131" t="str">
        <f t="shared" si="1"/>
        <v>BearCom Communication Inc</v>
      </c>
      <c r="L60" s="23">
        <f>IF(A60=A59,"Addtnl Line / CO",VLOOKUP(A60,'PurchaseOrders.List-JUL'!$A$8:$F$239,5,0))</f>
        <v>265890.13</v>
      </c>
      <c r="M60" s="131" t="str">
        <f>IF(A60=A59,"Addtnl Line / CO",VLOOKUP(A60,'PurchaseOrders.List-OCT'!$A$7:$F$260,6,0))</f>
        <v>Emailed</v>
      </c>
      <c r="N60" s="144">
        <f>VLOOKUP(A60, 'e.Builder Open PO Amts 10.21.25'!$F$7:$M$263,8,FALSE)</f>
        <v>265890.13</v>
      </c>
      <c r="O60" s="144">
        <f t="shared" si="4"/>
        <v>0</v>
      </c>
      <c r="P60" s="133"/>
      <c r="Q60" s="7"/>
    </row>
    <row r="61" spans="1:17" ht="15.75" customHeight="1" x14ac:dyDescent="0.3">
      <c r="A61" s="179">
        <v>464283</v>
      </c>
      <c r="B61" s="179">
        <v>1</v>
      </c>
      <c r="C61" s="186" t="s">
        <v>2</v>
      </c>
      <c r="D61" s="186" t="s">
        <v>250</v>
      </c>
      <c r="E61" s="186" t="s">
        <v>170</v>
      </c>
      <c r="F61" s="186" t="s">
        <v>17</v>
      </c>
      <c r="G61" s="186" t="s">
        <v>18</v>
      </c>
      <c r="H61" s="11">
        <v>117.69</v>
      </c>
      <c r="I61" s="131">
        <f>IF(A61=A60,"Addtnl Line / CO",VLOOKUP(A61,'PurchaseOrders.List-OCT'!$A$8:$E$259,2,0))</f>
        <v>45726</v>
      </c>
      <c r="J61" s="132">
        <f t="shared" si="0"/>
        <v>28426</v>
      </c>
      <c r="K61" s="131" t="str">
        <f t="shared" si="1"/>
        <v>Johnson Commercial Solutions</v>
      </c>
      <c r="L61" s="23">
        <f>IF(A61=A60,"Addtnl Line / CO",VLOOKUP(A61,'PurchaseOrders.List-JUL'!$A$8:$F$239,5,0))</f>
        <v>85742.05</v>
      </c>
      <c r="M61" s="131" t="str">
        <f>IF(A61=A60,"Addtnl Line / CO",VLOOKUP(A61,'PurchaseOrders.List-OCT'!$A$7:$F$260,6,0))</f>
        <v>Emailed</v>
      </c>
      <c r="N61" s="144">
        <f>VLOOKUP(A61, 'e.Builder Open PO Amts 10.21.25'!$F$7:$M$263,8,FALSE)</f>
        <v>117.69</v>
      </c>
      <c r="O61" s="144">
        <f t="shared" si="4"/>
        <v>0</v>
      </c>
      <c r="P61" s="133"/>
      <c r="Q61" s="7"/>
    </row>
    <row r="62" spans="1:17" ht="15.75" customHeight="1" x14ac:dyDescent="0.3">
      <c r="A62" s="179">
        <v>464270</v>
      </c>
      <c r="B62" s="179">
        <v>1</v>
      </c>
      <c r="C62" s="186" t="s">
        <v>293</v>
      </c>
      <c r="D62" s="186" t="s">
        <v>107</v>
      </c>
      <c r="E62" s="186" t="s">
        <v>294</v>
      </c>
      <c r="F62" s="186" t="s">
        <v>17</v>
      </c>
      <c r="G62" s="186" t="s">
        <v>18</v>
      </c>
      <c r="H62" s="11">
        <v>18611.91</v>
      </c>
      <c r="I62" s="131">
        <f>IF(A62=A61,"Addtnl Line / CO",VLOOKUP(A62,'PurchaseOrders.List-OCT'!$A$8:$E$259,2,0))</f>
        <v>45723</v>
      </c>
      <c r="J62" s="132">
        <f t="shared" si="0"/>
        <v>10309</v>
      </c>
      <c r="K62" s="131" t="str">
        <f t="shared" si="1"/>
        <v>FCI Constructors, Inc.</v>
      </c>
      <c r="L62" s="23">
        <f>IF(A62=A61,"Addtnl Line / CO",VLOOKUP(A62,'PurchaseOrders.List-JUL'!$A$8:$F$239,5,0))</f>
        <v>372238</v>
      </c>
      <c r="M62" s="131" t="str">
        <f>IF(A62=A61,"Addtnl Line / CO",VLOOKUP(A62,'PurchaseOrders.List-OCT'!$A$7:$F$260,6,0))</f>
        <v>Emailed</v>
      </c>
      <c r="N62" s="144">
        <f>VLOOKUP(A62, 'e.Builder Open PO Amts 10.21.25'!$F$7:$M$263,8,FALSE)</f>
        <v>18611.91</v>
      </c>
      <c r="O62" s="144">
        <f t="shared" si="4"/>
        <v>0</v>
      </c>
      <c r="P62" s="133"/>
      <c r="Q62" s="7"/>
    </row>
    <row r="63" spans="1:17" ht="15.75" customHeight="1" x14ac:dyDescent="0.3">
      <c r="A63" s="179">
        <v>464268</v>
      </c>
      <c r="B63" s="179">
        <v>1</v>
      </c>
      <c r="C63" s="186" t="s">
        <v>15</v>
      </c>
      <c r="D63" s="186" t="s">
        <v>107</v>
      </c>
      <c r="E63" s="186" t="s">
        <v>229</v>
      </c>
      <c r="F63" s="186" t="s">
        <v>17</v>
      </c>
      <c r="G63" s="186" t="s">
        <v>18</v>
      </c>
      <c r="H63" s="11">
        <v>18286.71</v>
      </c>
      <c r="I63" s="131">
        <f>IF(A63=A62,"Addtnl Line / CO",VLOOKUP(A63,'PurchaseOrders.List-OCT'!$A$8:$E$259,2,0))</f>
        <v>45723</v>
      </c>
      <c r="J63" s="132">
        <f t="shared" si="0"/>
        <v>10309</v>
      </c>
      <c r="K63" s="131" t="str">
        <f t="shared" si="1"/>
        <v>FCI Constructors, Inc.</v>
      </c>
      <c r="L63" s="23">
        <f>IF(A63=A62,"Addtnl Line / CO",VLOOKUP(A63,'PurchaseOrders.List-JUL'!$A$8:$F$239,5,0))</f>
        <v>365734.21</v>
      </c>
      <c r="M63" s="131" t="str">
        <f>IF(A63=A62,"Addtnl Line / CO",VLOOKUP(A63,'PurchaseOrders.List-OCT'!$A$7:$F$260,6,0))</f>
        <v>Emailed</v>
      </c>
      <c r="N63" s="144">
        <f>VLOOKUP(A63, 'e.Builder Open PO Amts 10.21.25'!$F$7:$M$263,8,FALSE)</f>
        <v>18286.71</v>
      </c>
      <c r="O63" s="144">
        <f t="shared" si="4"/>
        <v>0</v>
      </c>
      <c r="P63" s="133"/>
      <c r="Q63" s="7"/>
    </row>
    <row r="64" spans="1:17" ht="15.75" customHeight="1" x14ac:dyDescent="0.3">
      <c r="A64" s="179">
        <v>464266</v>
      </c>
      <c r="B64" s="179">
        <v>1</v>
      </c>
      <c r="C64" s="186" t="s">
        <v>168</v>
      </c>
      <c r="D64" s="186" t="s">
        <v>107</v>
      </c>
      <c r="E64" s="186" t="s">
        <v>169</v>
      </c>
      <c r="F64" s="186" t="s">
        <v>17</v>
      </c>
      <c r="G64" s="186" t="s">
        <v>18</v>
      </c>
      <c r="H64" s="11">
        <v>15139.83</v>
      </c>
      <c r="I64" s="131">
        <f>IF(A64=A63,"Addtnl Line / CO",VLOOKUP(A64,'PurchaseOrders.List-OCT'!$A$8:$E$259,2,0))</f>
        <v>45723</v>
      </c>
      <c r="J64" s="132">
        <f t="shared" si="0"/>
        <v>10309</v>
      </c>
      <c r="K64" s="131" t="str">
        <f t="shared" si="1"/>
        <v>FCI Constructors, Inc.</v>
      </c>
      <c r="L64" s="23">
        <f>IF(A64=A63,"Addtnl Line / CO",VLOOKUP(A64,'PurchaseOrders.List-JUL'!$A$8:$F$239,5,0))</f>
        <v>302796.61</v>
      </c>
      <c r="M64" s="131" t="str">
        <f>IF(A64=A63,"Addtnl Line / CO",VLOOKUP(A64,'PurchaseOrders.List-OCT'!$A$7:$F$260,6,0))</f>
        <v>Emailed</v>
      </c>
      <c r="N64" s="144">
        <f>VLOOKUP(A64, 'e.Builder Open PO Amts 10.21.25'!$F$7:$M$263,8,FALSE)</f>
        <v>15139.83</v>
      </c>
      <c r="O64" s="144">
        <f t="shared" si="4"/>
        <v>0</v>
      </c>
      <c r="P64" s="133"/>
      <c r="Q64" s="7"/>
    </row>
    <row r="65" spans="1:17" ht="15.75" customHeight="1" x14ac:dyDescent="0.3">
      <c r="A65" s="179">
        <v>464265</v>
      </c>
      <c r="B65" s="179">
        <v>1</v>
      </c>
      <c r="C65" s="186" t="s">
        <v>134</v>
      </c>
      <c r="D65" s="186" t="s">
        <v>107</v>
      </c>
      <c r="E65" s="186" t="s">
        <v>135</v>
      </c>
      <c r="F65" s="186" t="s">
        <v>17</v>
      </c>
      <c r="G65" s="186" t="s">
        <v>18</v>
      </c>
      <c r="H65" s="11">
        <v>26267.79</v>
      </c>
      <c r="I65" s="131">
        <f>IF(A65=A64,"Addtnl Line / CO",VLOOKUP(A65,'PurchaseOrders.List-OCT'!$A$8:$E$259,2,0))</f>
        <v>45723</v>
      </c>
      <c r="J65" s="132">
        <f t="shared" si="0"/>
        <v>10309</v>
      </c>
      <c r="K65" s="131" t="str">
        <f t="shared" si="1"/>
        <v>FCI Constructors, Inc.</v>
      </c>
      <c r="L65" s="23">
        <f>IF(A65=A64,"Addtnl Line / CO",VLOOKUP(A65,'PurchaseOrders.List-JUL'!$A$8:$F$239,5,0))</f>
        <v>525355.67000000004</v>
      </c>
      <c r="M65" s="131" t="str">
        <f>IF(A65=A64,"Addtnl Line / CO",VLOOKUP(A65,'PurchaseOrders.List-OCT'!$A$7:$F$260,6,0))</f>
        <v>Emailed</v>
      </c>
      <c r="N65" s="144">
        <f>VLOOKUP(A65, 'e.Builder Open PO Amts 10.21.25'!$F$7:$M$263,8,FALSE)</f>
        <v>26267.79</v>
      </c>
      <c r="O65" s="144">
        <f t="shared" si="4"/>
        <v>0</v>
      </c>
      <c r="P65" s="133"/>
      <c r="Q65" s="7"/>
    </row>
    <row r="66" spans="1:17" ht="15.75" customHeight="1" x14ac:dyDescent="0.3">
      <c r="A66" s="179">
        <v>464264</v>
      </c>
      <c r="B66" s="179">
        <v>1</v>
      </c>
      <c r="C66" s="186" t="s">
        <v>152</v>
      </c>
      <c r="D66" s="186" t="s">
        <v>107</v>
      </c>
      <c r="E66" s="186" t="s">
        <v>153</v>
      </c>
      <c r="F66" s="186" t="s">
        <v>17</v>
      </c>
      <c r="G66" s="186" t="s">
        <v>18</v>
      </c>
      <c r="H66" s="11">
        <v>17172.09</v>
      </c>
      <c r="I66" s="131">
        <f>IF(A66=A65,"Addtnl Line / CO",VLOOKUP(A66,'PurchaseOrders.List-OCT'!$A$8:$E$259,2,0))</f>
        <v>45723</v>
      </c>
      <c r="J66" s="132">
        <f t="shared" si="0"/>
        <v>10309</v>
      </c>
      <c r="K66" s="131" t="str">
        <f t="shared" si="1"/>
        <v>FCI Constructors, Inc.</v>
      </c>
      <c r="L66" s="23">
        <f>IF(A66=A65,"Addtnl Line / CO",VLOOKUP(A66,'PurchaseOrders.List-JUL'!$A$8:$F$239,5,0))</f>
        <v>343441.73</v>
      </c>
      <c r="M66" s="131" t="str">
        <f>IF(A66=A65,"Addtnl Line / CO",VLOOKUP(A66,'PurchaseOrders.List-OCT'!$A$7:$F$260,6,0))</f>
        <v>Emailed</v>
      </c>
      <c r="N66" s="144">
        <f>VLOOKUP(A66, 'e.Builder Open PO Amts 10.21.25'!$F$7:$M$263,8,FALSE)</f>
        <v>17172.09</v>
      </c>
      <c r="O66" s="144">
        <f t="shared" si="4"/>
        <v>0</v>
      </c>
      <c r="P66" s="133"/>
      <c r="Q66" s="22"/>
    </row>
    <row r="67" spans="1:17" ht="15.75" customHeight="1" x14ac:dyDescent="0.3">
      <c r="A67" s="179">
        <v>464260</v>
      </c>
      <c r="B67" s="179">
        <v>1</v>
      </c>
      <c r="C67" s="186" t="s">
        <v>178</v>
      </c>
      <c r="D67" s="186" t="s">
        <v>112</v>
      </c>
      <c r="E67" s="186" t="s">
        <v>179</v>
      </c>
      <c r="F67" s="186" t="s">
        <v>17</v>
      </c>
      <c r="G67" s="186" t="s">
        <v>18</v>
      </c>
      <c r="H67" s="11">
        <v>6090</v>
      </c>
      <c r="I67" s="131">
        <f>IF(A67=A66,"Addtnl Line / CO",VLOOKUP(A67,'PurchaseOrders.List-OCT'!$A$8:$E$259,2,0))</f>
        <v>45723</v>
      </c>
      <c r="J67" s="132">
        <f t="shared" si="0"/>
        <v>10320</v>
      </c>
      <c r="K67" s="131" t="str">
        <f t="shared" si="1"/>
        <v>GROUND Engineering Consultants, Inc.</v>
      </c>
      <c r="L67" s="23">
        <f>IF(A67=A66,"Addtnl Line / CO",VLOOKUP(A67,'PurchaseOrders.List-JUL'!$A$8:$F$239,5,0))</f>
        <v>8570</v>
      </c>
      <c r="M67" s="131" t="str">
        <f>IF(A67=A66,"Addtnl Line / CO",VLOOKUP(A67,'PurchaseOrders.List-OCT'!$A$7:$F$260,6,0))</f>
        <v>Emailed</v>
      </c>
      <c r="N67" s="144">
        <f>VLOOKUP(A67, 'e.Builder Open PO Amts 10.21.25'!$F$7:$M$263,8,FALSE)</f>
        <v>6090</v>
      </c>
      <c r="O67" s="144">
        <f t="shared" si="4"/>
        <v>0</v>
      </c>
      <c r="P67" s="133"/>
      <c r="Q67" s="22"/>
    </row>
    <row r="68" spans="1:17" ht="15.75" customHeight="1" x14ac:dyDescent="0.3">
      <c r="A68" s="179">
        <v>464259</v>
      </c>
      <c r="B68" s="179">
        <v>1</v>
      </c>
      <c r="C68" s="186" t="s">
        <v>140</v>
      </c>
      <c r="D68" s="186" t="s">
        <v>107</v>
      </c>
      <c r="E68" s="186" t="s">
        <v>141</v>
      </c>
      <c r="F68" s="186" t="s">
        <v>17</v>
      </c>
      <c r="G68" s="186" t="s">
        <v>18</v>
      </c>
      <c r="H68" s="11">
        <v>87044.7</v>
      </c>
      <c r="I68" s="131">
        <f>IF(A68=A67,"Addtnl Line / CO",VLOOKUP(A68,'PurchaseOrders.List-OCT'!$A$8:$E$259,2,0))</f>
        <v>45723</v>
      </c>
      <c r="J68" s="132">
        <f t="shared" si="0"/>
        <v>28303</v>
      </c>
      <c r="K68" s="131" t="str">
        <f t="shared" si="1"/>
        <v>Mammoth Sports Construction, LLC</v>
      </c>
      <c r="L68" s="23">
        <f>IF(A68=A67,"Addtnl Line / CO",VLOOKUP(A68,'PurchaseOrders.List-JUL'!$A$8:$F$239,5,0))</f>
        <v>1132894</v>
      </c>
      <c r="M68" s="131" t="str">
        <f>IF(A68=A67,"Addtnl Line / CO",VLOOKUP(A68,'PurchaseOrders.List-OCT'!$A$7:$F$260,6,0))</f>
        <v>Emailed</v>
      </c>
      <c r="N68" s="144">
        <f>VLOOKUP(A68, 'e.Builder Open PO Amts 10.21.25'!$F$7:$M$263,8,FALSE)</f>
        <v>87462.7</v>
      </c>
      <c r="O68" s="144">
        <f t="shared" si="4"/>
        <v>-418</v>
      </c>
      <c r="P68" s="133"/>
      <c r="Q68" s="22"/>
    </row>
    <row r="69" spans="1:17" ht="15.75" customHeight="1" x14ac:dyDescent="0.3">
      <c r="A69" s="179">
        <v>464258</v>
      </c>
      <c r="B69" s="179">
        <v>1</v>
      </c>
      <c r="C69" s="186" t="s">
        <v>176</v>
      </c>
      <c r="D69" s="186" t="s">
        <v>112</v>
      </c>
      <c r="E69" s="186" t="s">
        <v>177</v>
      </c>
      <c r="F69" s="186" t="s">
        <v>17</v>
      </c>
      <c r="G69" s="186" t="s">
        <v>18</v>
      </c>
      <c r="H69" s="11">
        <v>5455</v>
      </c>
      <c r="I69" s="131">
        <f>IF(A69=A68,"Addtnl Line / CO",VLOOKUP(A69,'PurchaseOrders.List-OCT'!$A$8:$E$259,2,0))</f>
        <v>45723</v>
      </c>
      <c r="J69" s="132">
        <f t="shared" si="0"/>
        <v>10320</v>
      </c>
      <c r="K69" s="131" t="str">
        <f t="shared" si="1"/>
        <v>GROUND Engineering Consultants, Inc.</v>
      </c>
      <c r="L69" s="23">
        <f>IF(A69=A68,"Addtnl Line / CO",VLOOKUP(A69,'PurchaseOrders.List-JUL'!$A$8:$F$239,5,0))</f>
        <v>7225</v>
      </c>
      <c r="M69" s="131" t="str">
        <f>IF(A69=A68,"Addtnl Line / CO",VLOOKUP(A69,'PurchaseOrders.List-OCT'!$A$7:$F$260,6,0))</f>
        <v>Emailed</v>
      </c>
      <c r="N69" s="144">
        <f>VLOOKUP(A69, 'e.Builder Open PO Amts 10.21.25'!$F$7:$M$263,8,FALSE)</f>
        <v>5455</v>
      </c>
      <c r="O69" s="144">
        <f t="shared" si="4"/>
        <v>0</v>
      </c>
      <c r="P69" s="133"/>
      <c r="Q69" s="22"/>
    </row>
    <row r="70" spans="1:17" ht="15.75" customHeight="1" x14ac:dyDescent="0.3">
      <c r="A70" s="179">
        <v>464257</v>
      </c>
      <c r="B70" s="179">
        <v>1</v>
      </c>
      <c r="C70" s="186" t="s">
        <v>7</v>
      </c>
      <c r="D70" s="186" t="s">
        <v>22</v>
      </c>
      <c r="E70" s="186" t="s">
        <v>122</v>
      </c>
      <c r="F70" s="186" t="s">
        <v>17</v>
      </c>
      <c r="G70" s="186" t="s">
        <v>18</v>
      </c>
      <c r="H70" s="11">
        <v>92365.65</v>
      </c>
      <c r="I70" s="131">
        <f>IF(A70=A69,"Addtnl Line / CO",VLOOKUP(A70,'PurchaseOrders.List-OCT'!$A$8:$E$259,2,0))</f>
        <v>45723</v>
      </c>
      <c r="J70" s="132">
        <f t="shared" si="0"/>
        <v>23174</v>
      </c>
      <c r="K70" s="131" t="str">
        <f t="shared" si="1"/>
        <v>Colorado Hazard Control</v>
      </c>
      <c r="L70" s="23">
        <f>IF(A70=A69,"Addtnl Line / CO",VLOOKUP(A70,'PurchaseOrders.List-JUL'!$A$8:$F$239,5,0))</f>
        <v>722798</v>
      </c>
      <c r="M70" s="131" t="str">
        <f>IF(A70=A69,"Addtnl Line / CO",VLOOKUP(A70,'PurchaseOrders.List-OCT'!$A$7:$F$260,6,0))</f>
        <v>Emailed</v>
      </c>
      <c r="N70" s="144">
        <f>VLOOKUP(A70, 'e.Builder Open PO Amts 10.21.25'!$F$7:$M$263,8,FALSE)</f>
        <v>92365.65</v>
      </c>
      <c r="O70" s="144">
        <f t="shared" si="4"/>
        <v>0</v>
      </c>
      <c r="P70" s="133"/>
      <c r="Q70" s="7"/>
    </row>
    <row r="71" spans="1:17" ht="15.75" customHeight="1" x14ac:dyDescent="0.3">
      <c r="A71" s="179">
        <v>464254</v>
      </c>
      <c r="B71" s="179">
        <v>1</v>
      </c>
      <c r="C71" s="186" t="s">
        <v>7</v>
      </c>
      <c r="D71" s="186" t="s">
        <v>12</v>
      </c>
      <c r="E71" s="186" t="s">
        <v>122</v>
      </c>
      <c r="F71" s="186" t="s">
        <v>17</v>
      </c>
      <c r="G71" s="186" t="s">
        <v>18</v>
      </c>
      <c r="H71" s="11">
        <v>21848.03</v>
      </c>
      <c r="I71" s="131">
        <f>IF(A71=A70,"Addtnl Line / CO",VLOOKUP(A71,'PurchaseOrders.List-OCT'!$A$8:$E$259,2,0))</f>
        <v>45721</v>
      </c>
      <c r="J71" s="132">
        <f t="shared" ref="J71:J134" si="5">IF(A71=A70,"Addtnl Line / CO",VLOOKUP(A71,Data_PO_List,3,0))</f>
        <v>10438</v>
      </c>
      <c r="K71" s="131" t="str">
        <f t="shared" ref="K71:K134" si="6">IF(A71=A70,"Addtnl Line / CO",VLOOKUP(A71,Data_PO_List,4,0))</f>
        <v>BC Interiors, Inc</v>
      </c>
      <c r="L71" s="23">
        <f>IF(A71=A70,"Addtnl Line / CO",VLOOKUP(A71,'PurchaseOrders.List-JUL'!$A$8:$F$239,5,0))</f>
        <v>51250.47</v>
      </c>
      <c r="M71" s="131" t="str">
        <f>IF(A71=A70,"Addtnl Line / CO",VLOOKUP(A71,'PurchaseOrders.List-OCT'!$A$7:$F$260,6,0))</f>
        <v>Emailed</v>
      </c>
      <c r="N71" s="144">
        <f>VLOOKUP(A71, 'e.Builder Open PO Amts 10.21.25'!$F$7:$M$263,8,FALSE)</f>
        <v>21848.03</v>
      </c>
      <c r="O71" s="144">
        <f t="shared" si="4"/>
        <v>0</v>
      </c>
      <c r="P71" s="133"/>
      <c r="Q71" s="7"/>
    </row>
    <row r="72" spans="1:17" ht="15.75" customHeight="1" x14ac:dyDescent="0.3">
      <c r="A72" s="179">
        <v>464244</v>
      </c>
      <c r="B72" s="179">
        <v>1</v>
      </c>
      <c r="C72" s="186" t="s">
        <v>6</v>
      </c>
      <c r="D72" s="186" t="s">
        <v>250</v>
      </c>
      <c r="E72" s="186" t="s">
        <v>142</v>
      </c>
      <c r="F72" s="186" t="s">
        <v>17</v>
      </c>
      <c r="G72" s="186" t="s">
        <v>18</v>
      </c>
      <c r="H72" s="11">
        <v>1759.8</v>
      </c>
      <c r="I72" s="131">
        <f>IF(A72=A71,"Addtnl Line / CO",VLOOKUP(A72,'PurchaseOrders.List-OCT'!$A$8:$E$259,2,0))</f>
        <v>45719</v>
      </c>
      <c r="J72" s="132">
        <f t="shared" si="5"/>
        <v>24038</v>
      </c>
      <c r="K72" s="131" t="str">
        <f t="shared" si="6"/>
        <v>Prestige Corporate Relocation</v>
      </c>
      <c r="L72" s="23">
        <f>IF(A72=A71,"Addtnl Line / CO",VLOOKUP(A72,'PurchaseOrders.List-JUL'!$A$8:$F$239,5,0))</f>
        <v>62889.4</v>
      </c>
      <c r="M72" s="131" t="str">
        <f>IF(A72=A71,"Addtnl Line / CO",VLOOKUP(A72,'PurchaseOrders.List-OCT'!$A$7:$F$260,6,0))</f>
        <v>Emailed</v>
      </c>
      <c r="N72" s="144">
        <f>VLOOKUP(A72, 'e.Builder Open PO Amts 10.21.25'!$F$7:$M$263,8,FALSE)</f>
        <v>1759.8</v>
      </c>
      <c r="O72" s="144">
        <f t="shared" si="4"/>
        <v>0</v>
      </c>
      <c r="P72" s="133"/>
      <c r="Q72" s="7"/>
    </row>
    <row r="73" spans="1:17" ht="15.75" customHeight="1" x14ac:dyDescent="0.3">
      <c r="A73" s="179">
        <v>464237</v>
      </c>
      <c r="B73" s="179">
        <v>1</v>
      </c>
      <c r="C73" s="186" t="s">
        <v>7</v>
      </c>
      <c r="D73" s="186" t="s">
        <v>250</v>
      </c>
      <c r="E73" s="186" t="s">
        <v>122</v>
      </c>
      <c r="F73" s="186" t="s">
        <v>17</v>
      </c>
      <c r="G73" s="186" t="s">
        <v>18</v>
      </c>
      <c r="H73" s="11">
        <v>41142.5</v>
      </c>
      <c r="I73" s="131">
        <f>IF(A73=A72,"Addtnl Line / CO",VLOOKUP(A73,'PurchaseOrders.List-OCT'!$A$8:$E$259,2,0))</f>
        <v>45716</v>
      </c>
      <c r="J73" s="132">
        <f t="shared" si="5"/>
        <v>22857</v>
      </c>
      <c r="K73" s="131" t="str">
        <f t="shared" si="6"/>
        <v>Workplace Resource</v>
      </c>
      <c r="L73" s="23">
        <f>IF(A73=A72,"Addtnl Line / CO",VLOOKUP(A73,'PurchaseOrders.List-JUL'!$A$8:$F$239,5,0))</f>
        <v>91560</v>
      </c>
      <c r="M73" s="131" t="str">
        <f>IF(A73=A72,"Addtnl Line / CO",VLOOKUP(A73,'PurchaseOrders.List-OCT'!$A$7:$F$260,6,0))</f>
        <v>Emailed</v>
      </c>
      <c r="N73" s="144">
        <f>VLOOKUP(A73, 'e.Builder Open PO Amts 10.21.25'!$F$7:$M$263,8,FALSE)</f>
        <v>41142.5</v>
      </c>
      <c r="O73" s="144">
        <f t="shared" si="4"/>
        <v>0</v>
      </c>
      <c r="P73" s="133"/>
      <c r="Q73" s="7"/>
    </row>
    <row r="74" spans="1:17" ht="15.75" customHeight="1" x14ac:dyDescent="0.3">
      <c r="A74" s="179">
        <v>464221</v>
      </c>
      <c r="B74" s="179">
        <v>1</v>
      </c>
      <c r="C74" s="186" t="s">
        <v>143</v>
      </c>
      <c r="D74" s="186" t="s">
        <v>11</v>
      </c>
      <c r="E74" s="186" t="s">
        <v>144</v>
      </c>
      <c r="F74" s="186" t="s">
        <v>17</v>
      </c>
      <c r="G74" s="186" t="s">
        <v>18</v>
      </c>
      <c r="H74" s="11">
        <v>9710</v>
      </c>
      <c r="I74" s="131">
        <f>IF(A74=A73,"Addtnl Line / CO",VLOOKUP(A74,'PurchaseOrders.List-OCT'!$A$8:$E$259,2,0))</f>
        <v>45713</v>
      </c>
      <c r="J74" s="132">
        <f t="shared" si="5"/>
        <v>28337</v>
      </c>
      <c r="K74" s="131" t="str">
        <f t="shared" si="6"/>
        <v>Colorado Civil Group, Inc.</v>
      </c>
      <c r="L74" s="23">
        <f>IF(A74=A73,"Addtnl Line / CO",VLOOKUP(A74,'PurchaseOrders.List-JUL'!$A$8:$F$239,5,0))</f>
        <v>11010</v>
      </c>
      <c r="M74" s="131" t="str">
        <f>IF(A74=A73,"Addtnl Line / CO",VLOOKUP(A74,'PurchaseOrders.List-OCT'!$A$7:$F$260,6,0))</f>
        <v>Emailed</v>
      </c>
      <c r="N74" s="144">
        <f>VLOOKUP(A74, 'e.Builder Open PO Amts 10.21.25'!$F$7:$M$263,8,FALSE)</f>
        <v>9710</v>
      </c>
      <c r="O74" s="144">
        <f t="shared" si="4"/>
        <v>0</v>
      </c>
      <c r="P74" s="133"/>
      <c r="Q74" s="7"/>
    </row>
    <row r="75" spans="1:17" ht="15.75" customHeight="1" x14ac:dyDescent="0.3">
      <c r="A75" s="179">
        <v>464175</v>
      </c>
      <c r="B75" s="179">
        <v>1</v>
      </c>
      <c r="C75" s="186" t="s">
        <v>24</v>
      </c>
      <c r="D75" s="186" t="s">
        <v>3</v>
      </c>
      <c r="E75" s="186" t="s">
        <v>181</v>
      </c>
      <c r="F75" s="186" t="s">
        <v>17</v>
      </c>
      <c r="G75" s="186" t="s">
        <v>18</v>
      </c>
      <c r="H75" s="11">
        <v>490</v>
      </c>
      <c r="I75" s="131">
        <f>IF(A75=A74,"Addtnl Line / CO",VLOOKUP(A75,'PurchaseOrders.List-OCT'!$A$8:$E$259,2,0))</f>
        <v>45695</v>
      </c>
      <c r="J75" s="132">
        <f t="shared" si="5"/>
        <v>10247</v>
      </c>
      <c r="K75" s="131" t="str">
        <f t="shared" si="6"/>
        <v>CDW Government LLC</v>
      </c>
      <c r="L75" s="23">
        <f>IF(A75=A74,"Addtnl Line / CO",VLOOKUP(A75,'PurchaseOrders.List-JUL'!$A$8:$F$239,5,0))</f>
        <v>3419.44</v>
      </c>
      <c r="M75" s="131" t="str">
        <f>IF(A75=A74,"Addtnl Line / CO",VLOOKUP(A75,'PurchaseOrders.List-OCT'!$A$7:$F$260,6,0))</f>
        <v>Emailed</v>
      </c>
      <c r="N75" s="144">
        <f>VLOOKUP(A75, 'e.Builder Open PO Amts 10.21.25'!$F$7:$M$263,8,FALSE)</f>
        <v>490</v>
      </c>
      <c r="O75" s="144">
        <f t="shared" si="4"/>
        <v>0</v>
      </c>
      <c r="P75" s="133"/>
      <c r="Q75" s="7"/>
    </row>
    <row r="76" spans="1:17" ht="15.75" customHeight="1" x14ac:dyDescent="0.3">
      <c r="A76" s="179">
        <v>464163</v>
      </c>
      <c r="B76" s="179">
        <v>1</v>
      </c>
      <c r="C76" s="186" t="s">
        <v>7</v>
      </c>
      <c r="D76" s="186" t="s">
        <v>3</v>
      </c>
      <c r="E76" s="186" t="s">
        <v>122</v>
      </c>
      <c r="F76" s="186" t="s">
        <v>17</v>
      </c>
      <c r="G76" s="186" t="s">
        <v>18</v>
      </c>
      <c r="H76" s="11">
        <v>108213</v>
      </c>
      <c r="I76" s="131">
        <f>IF(A76=A75,"Addtnl Line / CO",VLOOKUP(A76,'PurchaseOrders.List-OCT'!$A$8:$E$259,2,0))</f>
        <v>45693</v>
      </c>
      <c r="J76" s="132">
        <f t="shared" si="5"/>
        <v>10448</v>
      </c>
      <c r="K76" s="131" t="str">
        <f t="shared" si="6"/>
        <v>HSS Inc</v>
      </c>
      <c r="L76" s="23">
        <f>IF(A76=A75,"Addtnl Line / CO",VLOOKUP(A76,'PurchaseOrders.List-JUL'!$A$8:$F$239,5,0))</f>
        <v>150753</v>
      </c>
      <c r="M76" s="131" t="str">
        <f>IF(A76=A75,"Addtnl Line / CO",VLOOKUP(A76,'PurchaseOrders.List-OCT'!$A$7:$F$260,6,0))</f>
        <v>Emailed</v>
      </c>
      <c r="N76" s="144">
        <f>VLOOKUP(A76, 'e.Builder Open PO Amts 10.21.25'!$F$7:$M$263,8,FALSE)</f>
        <v>108213</v>
      </c>
      <c r="O76" s="144">
        <f t="shared" si="4"/>
        <v>0</v>
      </c>
      <c r="P76" s="133"/>
      <c r="Q76" s="7"/>
    </row>
    <row r="77" spans="1:17" ht="15.75" customHeight="1" x14ac:dyDescent="0.3">
      <c r="A77" s="179">
        <v>464143</v>
      </c>
      <c r="B77" s="179">
        <v>1</v>
      </c>
      <c r="C77" s="186" t="s">
        <v>10</v>
      </c>
      <c r="D77" s="186" t="s">
        <v>112</v>
      </c>
      <c r="E77" s="186" t="s">
        <v>251</v>
      </c>
      <c r="F77" s="186" t="s">
        <v>17</v>
      </c>
      <c r="G77" s="186" t="s">
        <v>18</v>
      </c>
      <c r="H77" s="11">
        <v>541.25</v>
      </c>
      <c r="I77" s="131">
        <f>IF(A77=A76,"Addtnl Line / CO",VLOOKUP(A77,'PurchaseOrders.List-OCT'!$A$8:$E$259,2,0))</f>
        <v>45684</v>
      </c>
      <c r="J77" s="132">
        <f t="shared" si="5"/>
        <v>10320</v>
      </c>
      <c r="K77" s="131" t="str">
        <f t="shared" si="6"/>
        <v>GROUND Engineering Consultants, Inc.</v>
      </c>
      <c r="L77" s="23">
        <f>IF(A77=A76,"Addtnl Line / CO",VLOOKUP(A77,'PurchaseOrders.List-JUL'!$A$8:$F$239,5,0))</f>
        <v>1750</v>
      </c>
      <c r="M77" s="131" t="str">
        <f>IF(A77=A76,"Addtnl Line / CO",VLOOKUP(A77,'PurchaseOrders.List-OCT'!$A$7:$F$260,6,0))</f>
        <v>Emailed</v>
      </c>
      <c r="N77" s="144">
        <f>VLOOKUP(A77, 'e.Builder Open PO Amts 10.21.25'!$F$7:$M$263,8,FALSE)</f>
        <v>541.25</v>
      </c>
      <c r="O77" s="144">
        <f t="shared" si="4"/>
        <v>0</v>
      </c>
      <c r="P77" s="133"/>
      <c r="Q77" s="7"/>
    </row>
    <row r="78" spans="1:17" ht="15.75" customHeight="1" x14ac:dyDescent="0.3">
      <c r="A78" s="179">
        <v>464138</v>
      </c>
      <c r="B78" s="179">
        <v>1</v>
      </c>
      <c r="C78" s="186" t="s">
        <v>269</v>
      </c>
      <c r="D78" s="186" t="s">
        <v>16</v>
      </c>
      <c r="E78" s="186" t="s">
        <v>259</v>
      </c>
      <c r="F78" s="186" t="s">
        <v>17</v>
      </c>
      <c r="G78" s="186" t="s">
        <v>18</v>
      </c>
      <c r="H78" s="11">
        <v>797266</v>
      </c>
      <c r="I78" s="131">
        <f>IF(A78=A77,"Addtnl Line / CO",VLOOKUP(A78,'PurchaseOrders.List-OCT'!$A$8:$E$259,2,0))</f>
        <v>45681</v>
      </c>
      <c r="J78" s="132">
        <f t="shared" si="5"/>
        <v>27992</v>
      </c>
      <c r="K78" s="131" t="str">
        <f t="shared" si="6"/>
        <v>Swinerton Builders</v>
      </c>
      <c r="L78" s="23">
        <f>IF(A78=A77,"Addtnl Line / CO",VLOOKUP(A78,'PurchaseOrders.List-JUL'!$A$8:$F$239,5,0))</f>
        <v>807196</v>
      </c>
      <c r="M78" s="131" t="str">
        <f>IF(A78=A77,"Addtnl Line / CO",VLOOKUP(A78,'PurchaseOrders.List-OCT'!$A$7:$F$260,6,0))</f>
        <v>Emailed</v>
      </c>
      <c r="N78" s="144">
        <f>VLOOKUP(A78, 'e.Builder Open PO Amts 10.21.25'!$F$7:$M$263,8,FALSE)</f>
        <v>797266</v>
      </c>
      <c r="O78" s="144">
        <f t="shared" si="4"/>
        <v>0</v>
      </c>
      <c r="P78" s="133"/>
      <c r="Q78" s="7"/>
    </row>
    <row r="79" spans="1:17" ht="15.75" customHeight="1" x14ac:dyDescent="0.3">
      <c r="A79" s="179">
        <v>464137</v>
      </c>
      <c r="B79" s="179">
        <v>1</v>
      </c>
      <c r="C79" s="186" t="s">
        <v>138</v>
      </c>
      <c r="D79" s="186" t="s">
        <v>16</v>
      </c>
      <c r="E79" s="186" t="s">
        <v>139</v>
      </c>
      <c r="F79" s="186" t="s">
        <v>17</v>
      </c>
      <c r="G79" s="186" t="s">
        <v>18</v>
      </c>
      <c r="H79" s="11">
        <v>1028</v>
      </c>
      <c r="I79" s="131">
        <f>IF(A79=A78,"Addtnl Line / CO",VLOOKUP(A79,'PurchaseOrders.List-OCT'!$A$8:$E$259,2,0))</f>
        <v>45681</v>
      </c>
      <c r="J79" s="132">
        <f t="shared" si="5"/>
        <v>27992</v>
      </c>
      <c r="K79" s="131" t="str">
        <f t="shared" si="6"/>
        <v>Swinerton Builders</v>
      </c>
      <c r="L79" s="23">
        <f>IF(A79=A78,"Addtnl Line / CO",VLOOKUP(A79,'PurchaseOrders.List-JUL'!$A$8:$F$239,5,0))</f>
        <v>3083</v>
      </c>
      <c r="M79" s="131" t="str">
        <f>IF(A79=A78,"Addtnl Line / CO",VLOOKUP(A79,'PurchaseOrders.List-OCT'!$A$7:$F$260,6,0))</f>
        <v>Emailed</v>
      </c>
      <c r="N79" s="144">
        <f>VLOOKUP(A79, 'e.Builder Open PO Amts 10.21.25'!$F$7:$M$263,8,FALSE)</f>
        <v>1028</v>
      </c>
      <c r="O79" s="144">
        <f t="shared" si="4"/>
        <v>0</v>
      </c>
      <c r="P79" s="133"/>
      <c r="Q79" s="7"/>
    </row>
    <row r="80" spans="1:17" ht="15.75" customHeight="1" x14ac:dyDescent="0.3">
      <c r="A80" s="179">
        <v>464130</v>
      </c>
      <c r="B80" s="179">
        <v>1</v>
      </c>
      <c r="C80" s="186" t="s">
        <v>140</v>
      </c>
      <c r="D80" s="186" t="s">
        <v>26</v>
      </c>
      <c r="E80" s="186" t="s">
        <v>141</v>
      </c>
      <c r="F80" s="186" t="s">
        <v>17</v>
      </c>
      <c r="G80" s="186" t="s">
        <v>18</v>
      </c>
      <c r="H80" s="11">
        <v>1240</v>
      </c>
      <c r="I80" s="131">
        <f>IF(A80=A79,"Addtnl Line / CO",VLOOKUP(A80,'PurchaseOrders.List-OCT'!$A$8:$E$259,2,0))</f>
        <v>45680</v>
      </c>
      <c r="J80" s="132">
        <f t="shared" si="5"/>
        <v>10320</v>
      </c>
      <c r="K80" s="131" t="str">
        <f t="shared" si="6"/>
        <v>GROUND Engineering Consultants, Inc.</v>
      </c>
      <c r="L80" s="23">
        <f>IF(A80=A79,"Addtnl Line / CO",VLOOKUP(A80,'PurchaseOrders.List-JUL'!$A$8:$F$239,5,0))</f>
        <v>11155</v>
      </c>
      <c r="M80" s="131" t="str">
        <f>IF(A80=A79,"Addtnl Line / CO",VLOOKUP(A80,'PurchaseOrders.List-OCT'!$A$7:$F$260,6,0))</f>
        <v>Emailed</v>
      </c>
      <c r="N80" s="188">
        <f>VLOOKUP(A80, 'e.Builder Open PO Amts 10.21.25'!$F$7:$M$263,8,FALSE)+5500</f>
        <v>6740</v>
      </c>
      <c r="O80" s="144">
        <f t="shared" si="4"/>
        <v>-5500</v>
      </c>
      <c r="P80" s="133" t="s">
        <v>1638</v>
      </c>
      <c r="Q80" s="7"/>
    </row>
    <row r="81" spans="1:17" ht="15.75" customHeight="1" x14ac:dyDescent="0.3">
      <c r="A81" s="179">
        <v>464108</v>
      </c>
      <c r="B81" s="179">
        <v>1</v>
      </c>
      <c r="C81" s="186" t="s">
        <v>147</v>
      </c>
      <c r="D81" s="186" t="s">
        <v>112</v>
      </c>
      <c r="E81" s="186" t="s">
        <v>148</v>
      </c>
      <c r="F81" s="186" t="s">
        <v>17</v>
      </c>
      <c r="G81" s="186" t="s">
        <v>18</v>
      </c>
      <c r="H81" s="11">
        <v>255</v>
      </c>
      <c r="I81" s="131">
        <f>IF(A81=A80,"Addtnl Line / CO",VLOOKUP(A81,'PurchaseOrders.List-OCT'!$A$8:$E$259,2,0))</f>
        <v>45678</v>
      </c>
      <c r="J81" s="132">
        <f t="shared" si="5"/>
        <v>10320</v>
      </c>
      <c r="K81" s="131" t="str">
        <f t="shared" si="6"/>
        <v>GROUND Engineering Consultants, Inc.</v>
      </c>
      <c r="L81" s="23">
        <f>IF(A81=A80,"Addtnl Line / CO",VLOOKUP(A81,'PurchaseOrders.List-JUL'!$A$8:$F$239,5,0))</f>
        <v>4775</v>
      </c>
      <c r="M81" s="131" t="str">
        <f>IF(A81=A80,"Addtnl Line / CO",VLOOKUP(A81,'PurchaseOrders.List-OCT'!$A$7:$F$260,6,0))</f>
        <v>Emailed</v>
      </c>
      <c r="N81" s="144">
        <f>VLOOKUP(A81, 'e.Builder Open PO Amts 10.21.25'!$F$7:$M$263,8,FALSE)</f>
        <v>255</v>
      </c>
      <c r="O81" s="144">
        <f t="shared" si="4"/>
        <v>0</v>
      </c>
      <c r="P81" s="133"/>
      <c r="Q81" s="7"/>
    </row>
    <row r="82" spans="1:17" ht="15.75" customHeight="1" x14ac:dyDescent="0.3">
      <c r="A82" s="179">
        <v>464107</v>
      </c>
      <c r="B82" s="179">
        <v>1</v>
      </c>
      <c r="C82" s="186" t="s">
        <v>1552</v>
      </c>
      <c r="D82" s="186" t="s">
        <v>16</v>
      </c>
      <c r="E82" s="186" t="s">
        <v>1534</v>
      </c>
      <c r="F82" s="186" t="s">
        <v>17</v>
      </c>
      <c r="G82" s="186" t="s">
        <v>18</v>
      </c>
      <c r="H82" s="11">
        <v>4500</v>
      </c>
      <c r="I82" s="131">
        <f>IF(A82=A81,"Addtnl Line / CO",VLOOKUP(A82,'PurchaseOrders.List-OCT'!$A$8:$E$259,2,0))</f>
        <v>45674</v>
      </c>
      <c r="J82" s="132">
        <f t="shared" si="5"/>
        <v>27967</v>
      </c>
      <c r="K82" s="131" t="str">
        <f t="shared" si="6"/>
        <v>AD Miller Services Inc</v>
      </c>
      <c r="L82" s="23">
        <f>IF(A82=A81,"Addtnl Line / CO",VLOOKUP(A82,'PurchaseOrders.List-JUL'!$A$8:$F$239,5,0))</f>
        <v>4500</v>
      </c>
      <c r="M82" s="131" t="str">
        <f>IF(A82=A81,"Addtnl Line / CO",VLOOKUP(A82,'PurchaseOrders.List-OCT'!$A$7:$F$260,6,0))</f>
        <v>Emailed</v>
      </c>
      <c r="N82" s="144">
        <f>VLOOKUP(A82, 'e.Builder Open PO Amts 10.21.25'!$F$7:$M$263,8,FALSE)</f>
        <v>4500</v>
      </c>
      <c r="O82" s="144">
        <f t="shared" si="4"/>
        <v>0</v>
      </c>
      <c r="P82" s="133"/>
      <c r="Q82" s="7"/>
    </row>
    <row r="83" spans="1:17" ht="15.75" customHeight="1" x14ac:dyDescent="0.3">
      <c r="A83" s="179">
        <v>464106</v>
      </c>
      <c r="B83" s="179">
        <v>1</v>
      </c>
      <c r="C83" s="186" t="s">
        <v>120</v>
      </c>
      <c r="D83" s="186" t="s">
        <v>16</v>
      </c>
      <c r="E83" s="186" t="s">
        <v>121</v>
      </c>
      <c r="F83" s="186" t="s">
        <v>17</v>
      </c>
      <c r="G83" s="186" t="s">
        <v>18</v>
      </c>
      <c r="H83" s="11">
        <v>8500</v>
      </c>
      <c r="I83" s="131">
        <f>IF(A83=A82,"Addtnl Line / CO",VLOOKUP(A83,'PurchaseOrders.List-OCT'!$A$8:$E$259,2,0))</f>
        <v>45674</v>
      </c>
      <c r="J83" s="132">
        <f t="shared" si="5"/>
        <v>27967</v>
      </c>
      <c r="K83" s="131" t="str">
        <f t="shared" si="6"/>
        <v>AD Miller Services Inc</v>
      </c>
      <c r="L83" s="23">
        <f>IF(A83=A82,"Addtnl Line / CO",VLOOKUP(A83,'PurchaseOrders.List-JUL'!$A$8:$F$239,5,0))</f>
        <v>8500</v>
      </c>
      <c r="M83" s="131" t="str">
        <f>IF(A83=A82,"Addtnl Line / CO",VLOOKUP(A83,'PurchaseOrders.List-OCT'!$A$7:$F$260,6,0))</f>
        <v>Emailed</v>
      </c>
      <c r="N83" s="144">
        <f>VLOOKUP(A83, 'e.Builder Open PO Amts 10.21.25'!$F$7:$M$263,8,FALSE)</f>
        <v>8500</v>
      </c>
      <c r="O83" s="144">
        <f t="shared" si="4"/>
        <v>0</v>
      </c>
      <c r="P83" s="133"/>
      <c r="Q83" s="7"/>
    </row>
    <row r="84" spans="1:17" ht="15.75" customHeight="1" x14ac:dyDescent="0.3">
      <c r="A84" s="179">
        <v>464100</v>
      </c>
      <c r="B84" s="179">
        <v>1</v>
      </c>
      <c r="C84" s="186" t="s">
        <v>168</v>
      </c>
      <c r="D84" s="186" t="s">
        <v>112</v>
      </c>
      <c r="E84" s="186" t="s">
        <v>169</v>
      </c>
      <c r="F84" s="186" t="s">
        <v>17</v>
      </c>
      <c r="G84" s="186" t="s">
        <v>18</v>
      </c>
      <c r="H84" s="11">
        <v>9482.5</v>
      </c>
      <c r="I84" s="131">
        <f>IF(A84=A83,"Addtnl Line / CO",VLOOKUP(A84,'PurchaseOrders.List-OCT'!$A$8:$E$259,2,0))</f>
        <v>45670</v>
      </c>
      <c r="J84" s="132">
        <f t="shared" si="5"/>
        <v>10320</v>
      </c>
      <c r="K84" s="131" t="str">
        <f t="shared" si="6"/>
        <v>GROUND Engineering Consultants, Inc.</v>
      </c>
      <c r="L84" s="23">
        <f>IF(A84=A83,"Addtnl Line / CO",VLOOKUP(A84,'PurchaseOrders.List-JUL'!$A$8:$F$239,5,0))</f>
        <v>12515</v>
      </c>
      <c r="M84" s="131" t="str">
        <f>IF(A84=A83,"Addtnl Line / CO",VLOOKUP(A84,'PurchaseOrders.List-OCT'!$A$7:$F$260,6,0))</f>
        <v>Emailed</v>
      </c>
      <c r="N84" s="144">
        <f>VLOOKUP(A84, 'e.Builder Open PO Amts 10.21.25'!$F$7:$M$263,8,FALSE)</f>
        <v>9482.5</v>
      </c>
      <c r="O84" s="144">
        <f t="shared" si="4"/>
        <v>0</v>
      </c>
      <c r="P84" s="133"/>
      <c r="Q84" s="7"/>
    </row>
    <row r="85" spans="1:17" ht="15.75" customHeight="1" x14ac:dyDescent="0.3">
      <c r="A85" s="179">
        <v>464099</v>
      </c>
      <c r="B85" s="179">
        <v>1</v>
      </c>
      <c r="C85" s="186" t="s">
        <v>2</v>
      </c>
      <c r="D85" s="186" t="s">
        <v>112</v>
      </c>
      <c r="E85" s="186" t="s">
        <v>170</v>
      </c>
      <c r="F85" s="186" t="s">
        <v>17</v>
      </c>
      <c r="G85" s="186" t="s">
        <v>18</v>
      </c>
      <c r="H85" s="11">
        <v>6281.25</v>
      </c>
      <c r="I85" s="131">
        <f>IF(A85=A84,"Addtnl Line / CO",VLOOKUP(A85,'PurchaseOrders.List-OCT'!$A$8:$E$259,2,0))</f>
        <v>45670</v>
      </c>
      <c r="J85" s="132">
        <f t="shared" si="5"/>
        <v>10320</v>
      </c>
      <c r="K85" s="131" t="str">
        <f t="shared" si="6"/>
        <v>GROUND Engineering Consultants, Inc.</v>
      </c>
      <c r="L85" s="23">
        <f>IF(A85=A84,"Addtnl Line / CO",VLOOKUP(A85,'PurchaseOrders.List-JUL'!$A$8:$F$239,5,0))</f>
        <v>29500</v>
      </c>
      <c r="M85" s="131" t="str">
        <f>IF(A85=A84,"Addtnl Line / CO",VLOOKUP(A85,'PurchaseOrders.List-OCT'!$A$7:$F$260,6,0))</f>
        <v>Emailed</v>
      </c>
      <c r="N85" s="144">
        <f>VLOOKUP(A85, 'e.Builder Open PO Amts 10.21.25'!$F$7:$M$263,8,FALSE)</f>
        <v>6281.25</v>
      </c>
      <c r="O85" s="144">
        <f t="shared" si="4"/>
        <v>0</v>
      </c>
      <c r="P85" s="133"/>
      <c r="Q85" s="7"/>
    </row>
    <row r="86" spans="1:17" ht="15.75" customHeight="1" x14ac:dyDescent="0.3">
      <c r="A86" s="179">
        <v>464098</v>
      </c>
      <c r="B86" s="179">
        <v>1</v>
      </c>
      <c r="C86" s="186" t="s">
        <v>7</v>
      </c>
      <c r="D86" s="186" t="s">
        <v>112</v>
      </c>
      <c r="E86" s="186" t="s">
        <v>122</v>
      </c>
      <c r="F86" s="186" t="s">
        <v>17</v>
      </c>
      <c r="G86" s="186" t="s">
        <v>18</v>
      </c>
      <c r="H86" s="11">
        <v>38840.75</v>
      </c>
      <c r="I86" s="131">
        <f>IF(A86=A85,"Addtnl Line / CO",VLOOKUP(A86,'PurchaseOrders.List-OCT'!$A$8:$E$259,2,0))</f>
        <v>45670</v>
      </c>
      <c r="J86" s="132">
        <f t="shared" si="5"/>
        <v>10320</v>
      </c>
      <c r="K86" s="131" t="str">
        <f t="shared" si="6"/>
        <v>GROUND Engineering Consultants, Inc.</v>
      </c>
      <c r="L86" s="23">
        <f>IF(A86=A85,"Addtnl Line / CO",VLOOKUP(A86,'PurchaseOrders.List-JUL'!$A$8:$F$239,5,0))</f>
        <v>59705</v>
      </c>
      <c r="M86" s="131" t="str">
        <f>IF(A86=A85,"Addtnl Line / CO",VLOOKUP(A86,'PurchaseOrders.List-OCT'!$A$7:$F$260,6,0))</f>
        <v>Emailed</v>
      </c>
      <c r="N86" s="144">
        <f>VLOOKUP(A86, 'e.Builder Open PO Amts 10.21.25'!$F$7:$M$263,8,FALSE)</f>
        <v>38840.75</v>
      </c>
      <c r="O86" s="144">
        <f t="shared" si="4"/>
        <v>0</v>
      </c>
      <c r="P86" s="133"/>
      <c r="Q86" s="7"/>
    </row>
    <row r="87" spans="1:17" ht="15.75" customHeight="1" x14ac:dyDescent="0.3">
      <c r="A87" s="179">
        <v>464094</v>
      </c>
      <c r="B87" s="179">
        <v>1</v>
      </c>
      <c r="C87" s="186" t="s">
        <v>99</v>
      </c>
      <c r="D87" s="186" t="s">
        <v>0</v>
      </c>
      <c r="E87" s="186" t="s">
        <v>296</v>
      </c>
      <c r="F87" s="186" t="s">
        <v>17</v>
      </c>
      <c r="G87" s="186" t="s">
        <v>18</v>
      </c>
      <c r="H87" s="11">
        <v>7517</v>
      </c>
      <c r="I87" s="131">
        <f>IF(A87=A86,"Addtnl Line / CO",VLOOKUP(A87,'PurchaseOrders.List-OCT'!$A$8:$E$259,2,0))</f>
        <v>45667</v>
      </c>
      <c r="J87" s="132">
        <f t="shared" si="5"/>
        <v>10320</v>
      </c>
      <c r="K87" s="131" t="str">
        <f t="shared" si="6"/>
        <v>GROUND Engineering Consultants, Inc.</v>
      </c>
      <c r="L87" s="23">
        <f>IF(A87=A86,"Addtnl Line / CO",VLOOKUP(A87,'PurchaseOrders.List-JUL'!$A$8:$F$239,5,0))</f>
        <v>16025</v>
      </c>
      <c r="M87" s="131" t="str">
        <f>IF(A87=A86,"Addtnl Line / CO",VLOOKUP(A87,'PurchaseOrders.List-OCT'!$A$7:$F$260,6,0))</f>
        <v>Emailed</v>
      </c>
      <c r="N87" s="144">
        <f>VLOOKUP(A87, 'e.Builder Open PO Amts 10.21.25'!$F$7:$M$263,8,FALSE)</f>
        <v>7517</v>
      </c>
      <c r="O87" s="144">
        <f t="shared" si="4"/>
        <v>0</v>
      </c>
      <c r="P87" s="133"/>
      <c r="Q87" s="7"/>
    </row>
    <row r="88" spans="1:17" ht="15.75" customHeight="1" x14ac:dyDescent="0.3">
      <c r="A88" s="179">
        <v>464081</v>
      </c>
      <c r="B88" s="179">
        <v>1</v>
      </c>
      <c r="C88" s="186" t="s">
        <v>127</v>
      </c>
      <c r="D88" s="186" t="s">
        <v>249</v>
      </c>
      <c r="E88" s="186" t="s">
        <v>128</v>
      </c>
      <c r="F88" s="186" t="s">
        <v>17</v>
      </c>
      <c r="G88" s="186" t="s">
        <v>18</v>
      </c>
      <c r="H88" s="11">
        <v>300</v>
      </c>
      <c r="I88" s="131">
        <f>IF(A88=A87,"Addtnl Line / CO",VLOOKUP(A88,'PurchaseOrders.List-OCT'!$A$8:$E$259,2,0))</f>
        <v>45659</v>
      </c>
      <c r="J88" s="132">
        <f t="shared" si="5"/>
        <v>10260</v>
      </c>
      <c r="K88" s="131" t="str">
        <f t="shared" si="6"/>
        <v>Flatirons Inc.</v>
      </c>
      <c r="L88" s="23">
        <f>IF(A88=A87,"Addtnl Line / CO",VLOOKUP(A88,'PurchaseOrders.List-JUL'!$A$8:$F$239,5,0))</f>
        <v>950</v>
      </c>
      <c r="M88" s="131" t="str">
        <f>IF(A88=A87,"Addtnl Line / CO",VLOOKUP(A88,'PurchaseOrders.List-OCT'!$A$7:$F$260,6,0))</f>
        <v>Emailed</v>
      </c>
      <c r="N88" s="144">
        <f>VLOOKUP(A88, 'e.Builder Open PO Amts 10.21.25'!$F$7:$M$263,8,FALSE)</f>
        <v>300</v>
      </c>
      <c r="O88" s="144">
        <f t="shared" si="4"/>
        <v>0</v>
      </c>
      <c r="P88" s="133"/>
      <c r="Q88" s="7"/>
    </row>
    <row r="89" spans="1:17" ht="15.75" customHeight="1" x14ac:dyDescent="0.3">
      <c r="A89" s="179">
        <v>464079</v>
      </c>
      <c r="B89" s="179">
        <v>1</v>
      </c>
      <c r="C89" s="186" t="s">
        <v>5</v>
      </c>
      <c r="D89" s="186" t="s">
        <v>0</v>
      </c>
      <c r="E89" s="186" t="s">
        <v>155</v>
      </c>
      <c r="F89" s="186" t="s">
        <v>17</v>
      </c>
      <c r="G89" s="186" t="s">
        <v>18</v>
      </c>
      <c r="H89" s="11">
        <v>6200</v>
      </c>
      <c r="I89" s="131">
        <f>IF(A89=A88,"Addtnl Line / CO",VLOOKUP(A89,'PurchaseOrders.List-OCT'!$A$8:$E$259,2,0))</f>
        <v>45656</v>
      </c>
      <c r="J89" s="132">
        <f t="shared" si="5"/>
        <v>25031</v>
      </c>
      <c r="K89" s="131" t="str">
        <f t="shared" si="6"/>
        <v>RoofTech Consultants, Inc.</v>
      </c>
      <c r="L89" s="23">
        <f>IF(A89=A88,"Addtnl Line / CO",VLOOKUP(A89,'PurchaseOrders.List-JUL'!$A$8:$F$239,5,0))</f>
        <v>6200</v>
      </c>
      <c r="M89" s="131" t="str">
        <f>IF(A89=A88,"Addtnl Line / CO",VLOOKUP(A89,'PurchaseOrders.List-OCT'!$A$7:$F$260,6,0))</f>
        <v>Emailed</v>
      </c>
      <c r="N89" s="144">
        <f>VLOOKUP(A89, 'e.Builder Open PO Amts 10.21.25'!$F$7:$M$263,8,FALSE)</f>
        <v>6200</v>
      </c>
      <c r="O89" s="144">
        <f t="shared" si="4"/>
        <v>0</v>
      </c>
      <c r="P89" s="133"/>
      <c r="Q89" s="7"/>
    </row>
    <row r="90" spans="1:17" ht="15.75" customHeight="1" x14ac:dyDescent="0.3">
      <c r="A90" s="179">
        <v>464067</v>
      </c>
      <c r="B90" s="179">
        <v>1</v>
      </c>
      <c r="C90" s="186" t="s">
        <v>120</v>
      </c>
      <c r="D90" s="186" t="s">
        <v>19</v>
      </c>
      <c r="E90" s="186" t="s">
        <v>121</v>
      </c>
      <c r="F90" s="186" t="s">
        <v>17</v>
      </c>
      <c r="G90" s="186" t="s">
        <v>18</v>
      </c>
      <c r="H90" s="11">
        <v>22871.94</v>
      </c>
      <c r="I90" s="131">
        <f>IF(A90=A89,"Addtnl Line / CO",VLOOKUP(A90,'PurchaseOrders.List-OCT'!$A$8:$E$259,2,0))</f>
        <v>45645</v>
      </c>
      <c r="J90" s="132">
        <f t="shared" si="5"/>
        <v>25243</v>
      </c>
      <c r="K90" s="131" t="str">
        <f t="shared" si="6"/>
        <v>BVH Architecture</v>
      </c>
      <c r="L90" s="23">
        <f>IF(A90=A89,"Addtnl Line / CO",VLOOKUP(A90,'PurchaseOrders.List-JUL'!$A$8:$F$239,5,0))</f>
        <v>91196</v>
      </c>
      <c r="M90" s="131" t="str">
        <f>IF(A90=A89,"Addtnl Line / CO",VLOOKUP(A90,'PurchaseOrders.List-OCT'!$A$7:$F$260,6,0))</f>
        <v>Printed</v>
      </c>
      <c r="N90" s="144">
        <f>VLOOKUP(A90, 'e.Builder Open PO Amts 10.21.25'!$F$7:$M$263,8,FALSE)</f>
        <v>22871.94</v>
      </c>
      <c r="O90" s="144">
        <f t="shared" si="4"/>
        <v>0</v>
      </c>
      <c r="P90" s="133"/>
      <c r="Q90" s="7"/>
    </row>
    <row r="91" spans="1:17" ht="15.75" customHeight="1" x14ac:dyDescent="0.3">
      <c r="A91" s="179">
        <v>464066</v>
      </c>
      <c r="B91" s="179">
        <v>1</v>
      </c>
      <c r="C91" s="186" t="s">
        <v>1552</v>
      </c>
      <c r="D91" s="186" t="s">
        <v>19</v>
      </c>
      <c r="E91" s="186" t="s">
        <v>1534</v>
      </c>
      <c r="F91" s="186" t="s">
        <v>17</v>
      </c>
      <c r="G91" s="186" t="s">
        <v>18</v>
      </c>
      <c r="H91" s="11">
        <v>23375</v>
      </c>
      <c r="I91" s="131">
        <f>IF(A91=A90,"Addtnl Line / CO",VLOOKUP(A91,'PurchaseOrders.List-OCT'!$A$8:$E$259,2,0))</f>
        <v>45645</v>
      </c>
      <c r="J91" s="132">
        <f t="shared" si="5"/>
        <v>25243</v>
      </c>
      <c r="K91" s="131" t="str">
        <f t="shared" si="6"/>
        <v>BVH Architecture</v>
      </c>
      <c r="L91" s="23">
        <f>IF(A91=A90,"Addtnl Line / CO",VLOOKUP(A91,'PurchaseOrders.List-JUL'!$A$8:$F$239,5,0))</f>
        <v>23375</v>
      </c>
      <c r="M91" s="131" t="str">
        <f>IF(A91=A90,"Addtnl Line / CO",VLOOKUP(A91,'PurchaseOrders.List-OCT'!$A$7:$F$260,6,0))</f>
        <v>Printed</v>
      </c>
      <c r="N91" s="144">
        <f>VLOOKUP(A91, 'e.Builder Open PO Amts 10.21.25'!$F$7:$M$263,8,FALSE)</f>
        <v>23375</v>
      </c>
      <c r="O91" s="144">
        <f t="shared" si="4"/>
        <v>0</v>
      </c>
      <c r="P91" s="133"/>
      <c r="Q91" s="7"/>
    </row>
    <row r="92" spans="1:17" ht="15.75" customHeight="1" x14ac:dyDescent="0.3">
      <c r="A92" s="179">
        <v>464064</v>
      </c>
      <c r="B92" s="179">
        <v>1</v>
      </c>
      <c r="C92" s="186" t="s">
        <v>6</v>
      </c>
      <c r="D92" s="186" t="s">
        <v>22</v>
      </c>
      <c r="E92" s="186" t="s">
        <v>142</v>
      </c>
      <c r="F92" s="186" t="s">
        <v>17</v>
      </c>
      <c r="G92" s="186" t="s">
        <v>18</v>
      </c>
      <c r="H92" s="11">
        <v>427918.97</v>
      </c>
      <c r="I92" s="131">
        <f>IF(A92=A91,"Addtnl Line / CO",VLOOKUP(A92,'PurchaseOrders.List-OCT'!$A$8:$E$259,2,0))</f>
        <v>45645</v>
      </c>
      <c r="J92" s="132">
        <f t="shared" si="5"/>
        <v>26157</v>
      </c>
      <c r="K92" s="131" t="str">
        <f t="shared" si="6"/>
        <v>Peak Environmental</v>
      </c>
      <c r="L92" s="23">
        <f>IF(A92=A91,"Addtnl Line / CO",VLOOKUP(A92,'PurchaseOrders.List-JUL'!$A$8:$F$239,5,0))</f>
        <v>688469</v>
      </c>
      <c r="M92" s="131" t="str">
        <f>IF(A92=A91,"Addtnl Line / CO",VLOOKUP(A92,'PurchaseOrders.List-OCT'!$A$7:$F$260,6,0))</f>
        <v>Emailed</v>
      </c>
      <c r="N92" s="144">
        <f>VLOOKUP(A92, 'e.Builder Open PO Amts 10.21.25'!$F$7:$M$263,8,FALSE)</f>
        <v>427918.97</v>
      </c>
      <c r="O92" s="144">
        <f t="shared" si="4"/>
        <v>0</v>
      </c>
      <c r="P92" s="133"/>
      <c r="Q92" s="7"/>
    </row>
    <row r="93" spans="1:17" ht="15.75" customHeight="1" x14ac:dyDescent="0.3">
      <c r="A93" s="180">
        <v>464063</v>
      </c>
      <c r="B93" s="180">
        <v>2</v>
      </c>
      <c r="C93" s="187" t="s">
        <v>138</v>
      </c>
      <c r="D93" s="187" t="s">
        <v>19</v>
      </c>
      <c r="E93" s="187" t="s">
        <v>139</v>
      </c>
      <c r="F93" s="187" t="s">
        <v>17</v>
      </c>
      <c r="G93" s="187" t="s">
        <v>18</v>
      </c>
      <c r="H93" s="159">
        <v>366.03</v>
      </c>
      <c r="I93" s="157">
        <f>IF(A93=A92,"Addtnl Line / CO",VLOOKUP(A93,'PurchaseOrders.List-OCT'!$A$8:$E$259,2,0))</f>
        <v>45644</v>
      </c>
      <c r="J93" s="160">
        <f t="shared" si="5"/>
        <v>25614</v>
      </c>
      <c r="K93" s="157" t="str">
        <f t="shared" si="6"/>
        <v>Eidos Architects PC</v>
      </c>
      <c r="L93" s="161">
        <f>IF(A93=A92,"Addtnl Line / CO",VLOOKUP(A93,'PurchaseOrders.List-JUL'!$A$8:$F$239,5,0))</f>
        <v>94626</v>
      </c>
      <c r="M93" s="157" t="str">
        <f>IF(A93=A92,"Addtnl Line / CO",VLOOKUP(A93,'PurchaseOrders.List-OCT'!$A$7:$F$260,6,0))</f>
        <v>Emailed</v>
      </c>
      <c r="N93" s="158">
        <f>VLOOKUP(A93, 'e.Builder Open PO Amts 10.21.25'!$F$7:$M$263,8,FALSE)</f>
        <v>24504.36</v>
      </c>
      <c r="O93" s="158">
        <f>(H93+H94)-N93</f>
        <v>0</v>
      </c>
      <c r="P93" s="133"/>
      <c r="Q93" s="7"/>
    </row>
    <row r="94" spans="1:17" ht="15.75" customHeight="1" x14ac:dyDescent="0.3">
      <c r="A94" s="180">
        <v>464063</v>
      </c>
      <c r="B94" s="180">
        <v>1</v>
      </c>
      <c r="C94" s="187" t="s">
        <v>138</v>
      </c>
      <c r="D94" s="187" t="s">
        <v>19</v>
      </c>
      <c r="E94" s="187" t="s">
        <v>139</v>
      </c>
      <c r="F94" s="187" t="s">
        <v>17</v>
      </c>
      <c r="G94" s="187" t="s">
        <v>18</v>
      </c>
      <c r="H94" s="159">
        <v>24138.33</v>
      </c>
      <c r="I94" s="157" t="str">
        <f>IF(A94=A93,"Addtnl Line / CO",VLOOKUP(A94,'PurchaseOrders.List-OCT'!$A$8:$E$259,2,0))</f>
        <v>Addtnl Line / CO</v>
      </c>
      <c r="J94" s="160" t="str">
        <f t="shared" si="5"/>
        <v>Addtnl Line / CO</v>
      </c>
      <c r="K94" s="157" t="str">
        <f t="shared" si="6"/>
        <v>Addtnl Line / CO</v>
      </c>
      <c r="L94" s="161" t="str">
        <f>IF(A94=A93,"Addtnl Line / CO",VLOOKUP(A94,'PurchaseOrders.List-JUL'!$A$8:$F$239,5,0))</f>
        <v>Addtnl Line / CO</v>
      </c>
      <c r="M94" s="157" t="str">
        <f>IF(A94=A93,"Addtnl Line / CO",VLOOKUP(A94,'PurchaseOrders.List-OCT'!$A$7:$F$260,6,0))</f>
        <v>Addtnl Line / CO</v>
      </c>
      <c r="N94" s="158"/>
      <c r="O94" s="192">
        <v>0</v>
      </c>
      <c r="P94" s="133"/>
      <c r="Q94" s="7"/>
    </row>
    <row r="95" spans="1:17" ht="15.75" customHeight="1" x14ac:dyDescent="0.3">
      <c r="A95" s="179">
        <v>464054</v>
      </c>
      <c r="B95" s="179">
        <v>1</v>
      </c>
      <c r="C95" s="186" t="s">
        <v>5</v>
      </c>
      <c r="D95" s="186" t="s">
        <v>182</v>
      </c>
      <c r="E95" s="186" t="s">
        <v>155</v>
      </c>
      <c r="F95" s="186" t="s">
        <v>17</v>
      </c>
      <c r="G95" s="186" t="s">
        <v>18</v>
      </c>
      <c r="H95" s="11">
        <v>6369.35</v>
      </c>
      <c r="I95" s="131">
        <f>IF(A95=A94,"Addtnl Line / CO",VLOOKUP(A95,'PurchaseOrders.List-OCT'!$A$8:$E$259,2,0))</f>
        <v>45644</v>
      </c>
      <c r="J95" s="132">
        <f t="shared" si="5"/>
        <v>24769</v>
      </c>
      <c r="K95" s="131" t="str">
        <f t="shared" si="6"/>
        <v>Accenture Infrastructure and Capital Projects LLC</v>
      </c>
      <c r="L95" s="23">
        <f>IF(A95=A94,"Addtnl Line / CO",VLOOKUP(A95,'PurchaseOrders.List-JUL'!$A$8:$F$239,5,0))</f>
        <v>27838</v>
      </c>
      <c r="M95" s="131" t="str">
        <f>IF(A95=A94,"Addtnl Line / CO",VLOOKUP(A95,'PurchaseOrders.List-OCT'!$A$7:$F$260,6,0))</f>
        <v>Emailed</v>
      </c>
      <c r="N95" s="144">
        <f>VLOOKUP(A95, 'e.Builder Open PO Amts 10.21.25'!$F$7:$M$263,8,FALSE)</f>
        <v>6369.35</v>
      </c>
      <c r="O95" s="144">
        <f>H95-N95</f>
        <v>0</v>
      </c>
      <c r="P95" s="133"/>
      <c r="Q95" s="7"/>
    </row>
    <row r="96" spans="1:17" ht="15.75" customHeight="1" x14ac:dyDescent="0.3">
      <c r="A96" s="179">
        <v>464047</v>
      </c>
      <c r="B96" s="179">
        <v>1</v>
      </c>
      <c r="C96" s="186" t="s">
        <v>23</v>
      </c>
      <c r="D96" s="186" t="s">
        <v>19</v>
      </c>
      <c r="E96" s="186" t="s">
        <v>261</v>
      </c>
      <c r="F96" s="186" t="s">
        <v>17</v>
      </c>
      <c r="G96" s="186" t="s">
        <v>18</v>
      </c>
      <c r="H96" s="11">
        <v>50303.22</v>
      </c>
      <c r="I96" s="131">
        <f>IF(A96=A95,"Addtnl Line / CO",VLOOKUP(A96,'PurchaseOrders.List-OCT'!$A$8:$E$259,2,0))</f>
        <v>45639</v>
      </c>
      <c r="J96" s="132">
        <f t="shared" si="5"/>
        <v>25614</v>
      </c>
      <c r="K96" s="131" t="str">
        <f t="shared" si="6"/>
        <v>Eidos Architects PC</v>
      </c>
      <c r="L96" s="23">
        <f>IF(A96=A95,"Addtnl Line / CO",VLOOKUP(A96,'PurchaseOrders.List-JUL'!$A$8:$F$239,5,0))</f>
        <v>210209</v>
      </c>
      <c r="M96" s="131" t="str">
        <f>IF(A96=A95,"Addtnl Line / CO",VLOOKUP(A96,'PurchaseOrders.List-OCT'!$A$7:$F$260,6,0))</f>
        <v>Emailed</v>
      </c>
      <c r="N96" s="144">
        <f>VLOOKUP(A96, 'e.Builder Open PO Amts 10.21.25'!$F$7:$M$263,8,FALSE)</f>
        <v>50303.22</v>
      </c>
      <c r="O96" s="144">
        <f t="shared" ref="O96:O159" si="7">H96-N96</f>
        <v>0</v>
      </c>
      <c r="P96" s="133"/>
      <c r="Q96" s="7"/>
    </row>
    <row r="97" spans="1:17" ht="15.75" customHeight="1" x14ac:dyDescent="0.3">
      <c r="A97" s="179">
        <v>464046</v>
      </c>
      <c r="B97" s="179">
        <v>1</v>
      </c>
      <c r="C97" s="186" t="s">
        <v>269</v>
      </c>
      <c r="D97" s="186" t="s">
        <v>19</v>
      </c>
      <c r="E97" s="186" t="s">
        <v>259</v>
      </c>
      <c r="F97" s="186" t="s">
        <v>17</v>
      </c>
      <c r="G97" s="186" t="s">
        <v>18</v>
      </c>
      <c r="H97" s="11">
        <v>68135.02</v>
      </c>
      <c r="I97" s="131">
        <f>IF(A97=A96,"Addtnl Line / CO",VLOOKUP(A97,'PurchaseOrders.List-OCT'!$A$8:$E$259,2,0))</f>
        <v>45639</v>
      </c>
      <c r="J97" s="132">
        <f t="shared" si="5"/>
        <v>25614</v>
      </c>
      <c r="K97" s="131" t="str">
        <f t="shared" si="6"/>
        <v>Eidos Architects PC</v>
      </c>
      <c r="L97" s="23">
        <f>IF(A97=A96,"Addtnl Line / CO",VLOOKUP(A97,'PurchaseOrders.List-JUL'!$A$8:$F$239,5,0))</f>
        <v>270295</v>
      </c>
      <c r="M97" s="131" t="str">
        <f>IF(A97=A96,"Addtnl Line / CO",VLOOKUP(A97,'PurchaseOrders.List-OCT'!$A$7:$F$260,6,0))</f>
        <v>Emailed</v>
      </c>
      <c r="N97" s="144">
        <f>VLOOKUP(A97, 'e.Builder Open PO Amts 10.21.25'!$F$7:$M$263,8,FALSE)</f>
        <v>68135.02</v>
      </c>
      <c r="O97" s="144">
        <f t="shared" si="7"/>
        <v>0</v>
      </c>
      <c r="P97" s="133"/>
      <c r="Q97" s="7"/>
    </row>
    <row r="98" spans="1:17" ht="15.75" customHeight="1" x14ac:dyDescent="0.3">
      <c r="A98" s="179">
        <v>464043</v>
      </c>
      <c r="B98" s="179">
        <v>1</v>
      </c>
      <c r="C98" s="186" t="s">
        <v>5</v>
      </c>
      <c r="D98" s="186" t="s">
        <v>112</v>
      </c>
      <c r="E98" s="186" t="s">
        <v>155</v>
      </c>
      <c r="F98" s="186" t="s">
        <v>17</v>
      </c>
      <c r="G98" s="186" t="s">
        <v>18</v>
      </c>
      <c r="H98" s="11">
        <v>19895</v>
      </c>
      <c r="I98" s="131">
        <f>IF(A98=A97,"Addtnl Line / CO",VLOOKUP(A98,'PurchaseOrders.List-OCT'!$A$8:$E$259,2,0))</f>
        <v>45639</v>
      </c>
      <c r="J98" s="132">
        <f t="shared" si="5"/>
        <v>10320</v>
      </c>
      <c r="K98" s="131" t="str">
        <f t="shared" si="6"/>
        <v>GROUND Engineering Consultants, Inc.</v>
      </c>
      <c r="L98" s="23">
        <f>IF(A98=A97,"Addtnl Line / CO",VLOOKUP(A98,'PurchaseOrders.List-JUL'!$A$8:$F$239,5,0))</f>
        <v>25395</v>
      </c>
      <c r="M98" s="131" t="str">
        <f>IF(A98=A97,"Addtnl Line / CO",VLOOKUP(A98,'PurchaseOrders.List-OCT'!$A$7:$F$260,6,0))</f>
        <v>Emailed</v>
      </c>
      <c r="N98" s="144">
        <f>VLOOKUP(A98, 'e.Builder Open PO Amts 10.21.25'!$F$7:$M$263,8,FALSE)</f>
        <v>19895</v>
      </c>
      <c r="O98" s="144">
        <f t="shared" si="7"/>
        <v>0</v>
      </c>
      <c r="P98" s="133"/>
      <c r="Q98" s="7"/>
    </row>
    <row r="99" spans="1:17" ht="15.75" customHeight="1" x14ac:dyDescent="0.3">
      <c r="A99" s="179">
        <v>464038</v>
      </c>
      <c r="B99" s="179">
        <v>1</v>
      </c>
      <c r="C99" s="186" t="s">
        <v>5</v>
      </c>
      <c r="D99" s="186" t="s">
        <v>249</v>
      </c>
      <c r="E99" s="186" t="s">
        <v>155</v>
      </c>
      <c r="F99" s="186" t="s">
        <v>17</v>
      </c>
      <c r="G99" s="186" t="s">
        <v>18</v>
      </c>
      <c r="H99" s="11">
        <v>1750</v>
      </c>
      <c r="I99" s="131">
        <f>IF(A99=A98,"Addtnl Line / CO",VLOOKUP(A99,'PurchaseOrders.List-OCT'!$A$8:$E$259,2,0))</f>
        <v>45638</v>
      </c>
      <c r="J99" s="132">
        <f t="shared" si="5"/>
        <v>10260</v>
      </c>
      <c r="K99" s="131" t="str">
        <f t="shared" si="6"/>
        <v>Flatirons Inc.</v>
      </c>
      <c r="L99" s="23">
        <f>IF(A99=A98,"Addtnl Line / CO",VLOOKUP(A99,'PurchaseOrders.List-JUL'!$A$8:$F$239,5,0))</f>
        <v>14900</v>
      </c>
      <c r="M99" s="131" t="str">
        <f>IF(A99=A98,"Addtnl Line / CO",VLOOKUP(A99,'PurchaseOrders.List-OCT'!$A$7:$F$260,6,0))</f>
        <v>Emailed</v>
      </c>
      <c r="N99" s="144">
        <f>VLOOKUP(A99, 'e.Builder Open PO Amts 10.21.25'!$F$7:$M$263,8,FALSE)</f>
        <v>1750</v>
      </c>
      <c r="O99" s="144">
        <f t="shared" si="7"/>
        <v>0</v>
      </c>
      <c r="P99" s="133"/>
      <c r="Q99" s="7"/>
    </row>
    <row r="100" spans="1:17" ht="15.75" customHeight="1" x14ac:dyDescent="0.3">
      <c r="A100" s="179">
        <v>464029</v>
      </c>
      <c r="B100" s="179">
        <v>1</v>
      </c>
      <c r="C100" s="186" t="s">
        <v>136</v>
      </c>
      <c r="D100" s="186" t="s">
        <v>16</v>
      </c>
      <c r="E100" s="186" t="s">
        <v>137</v>
      </c>
      <c r="F100" s="186" t="s">
        <v>17</v>
      </c>
      <c r="G100" s="186" t="s">
        <v>18</v>
      </c>
      <c r="H100" s="11">
        <v>3000</v>
      </c>
      <c r="I100" s="131">
        <f>IF(A100=A99,"Addtnl Line / CO",VLOOKUP(A100,'PurchaseOrders.List-OCT'!$A$8:$E$259,2,0))</f>
        <v>45637</v>
      </c>
      <c r="J100" s="132">
        <f t="shared" si="5"/>
        <v>25657</v>
      </c>
      <c r="K100" s="131" t="str">
        <f t="shared" si="6"/>
        <v>Alliance Construction Solutions, LLC</v>
      </c>
      <c r="L100" s="23">
        <f>IF(A100=A99,"Addtnl Line / CO",VLOOKUP(A100,'PurchaseOrders.List-JUL'!$A$8:$F$239,5,0))</f>
        <v>3000</v>
      </c>
      <c r="M100" s="131" t="str">
        <f>IF(A100=A99,"Addtnl Line / CO",VLOOKUP(A100,'PurchaseOrders.List-OCT'!$A$7:$F$260,6,0))</f>
        <v>Printed</v>
      </c>
      <c r="N100" s="144">
        <f>VLOOKUP(A100, 'e.Builder Open PO Amts 10.21.25'!$F$7:$M$263,8,FALSE)</f>
        <v>3000</v>
      </c>
      <c r="O100" s="144">
        <f t="shared" si="7"/>
        <v>0</v>
      </c>
      <c r="P100" s="133"/>
      <c r="Q100" s="7"/>
    </row>
    <row r="101" spans="1:17" ht="15.75" customHeight="1" x14ac:dyDescent="0.3">
      <c r="A101" s="179">
        <v>464028</v>
      </c>
      <c r="B101" s="179">
        <v>1</v>
      </c>
      <c r="C101" s="186" t="s">
        <v>23</v>
      </c>
      <c r="D101" s="186" t="s">
        <v>16</v>
      </c>
      <c r="E101" s="186" t="s">
        <v>261</v>
      </c>
      <c r="F101" s="186" t="s">
        <v>17</v>
      </c>
      <c r="G101" s="186" t="s">
        <v>18</v>
      </c>
      <c r="H101" s="11">
        <v>40852.300000000003</v>
      </c>
      <c r="I101" s="131">
        <f>IF(A101=A100,"Addtnl Line / CO",VLOOKUP(A101,'PurchaseOrders.List-OCT'!$A$8:$E$259,2,0))</f>
        <v>45637</v>
      </c>
      <c r="J101" s="132">
        <f t="shared" si="5"/>
        <v>27992</v>
      </c>
      <c r="K101" s="131" t="str">
        <f t="shared" si="6"/>
        <v>Swinerton Builders</v>
      </c>
      <c r="L101" s="23">
        <f>IF(A101=A100,"Addtnl Line / CO",VLOOKUP(A101,'PurchaseOrders.List-JUL'!$A$8:$F$239,5,0))</f>
        <v>164505</v>
      </c>
      <c r="M101" s="131" t="str">
        <f>IF(A101=A100,"Addtnl Line / CO",VLOOKUP(A101,'PurchaseOrders.List-OCT'!$A$7:$F$260,6,0))</f>
        <v>Emailed</v>
      </c>
      <c r="N101" s="144">
        <f>VLOOKUP(A101, 'e.Builder Open PO Amts 10.21.25'!$F$7:$M$263,8,FALSE)</f>
        <v>40852.300000000003</v>
      </c>
      <c r="O101" s="144">
        <f t="shared" si="7"/>
        <v>0</v>
      </c>
      <c r="P101" s="133"/>
      <c r="Q101" s="7"/>
    </row>
    <row r="102" spans="1:17" ht="15.75" customHeight="1" x14ac:dyDescent="0.3">
      <c r="A102" s="179">
        <v>464008</v>
      </c>
      <c r="B102" s="179">
        <v>1</v>
      </c>
      <c r="C102" s="186" t="s">
        <v>131</v>
      </c>
      <c r="D102" s="186" t="s">
        <v>112</v>
      </c>
      <c r="E102" s="186" t="s">
        <v>132</v>
      </c>
      <c r="F102" s="186" t="s">
        <v>17</v>
      </c>
      <c r="G102" s="186" t="s">
        <v>18</v>
      </c>
      <c r="H102" s="11">
        <v>1390</v>
      </c>
      <c r="I102" s="131">
        <f>IF(A102=A101,"Addtnl Line / CO",VLOOKUP(A102,'PurchaseOrders.List-OCT'!$A$8:$E$259,2,0))</f>
        <v>45628</v>
      </c>
      <c r="J102" s="132">
        <f t="shared" si="5"/>
        <v>10320</v>
      </c>
      <c r="K102" s="131" t="str">
        <f t="shared" si="6"/>
        <v>GROUND Engineering Consultants, Inc.</v>
      </c>
      <c r="L102" s="23">
        <f>IF(A102=A101,"Addtnl Line / CO",VLOOKUP(A102,'PurchaseOrders.List-JUL'!$A$8:$F$239,5,0))</f>
        <v>9190</v>
      </c>
      <c r="M102" s="131" t="str">
        <f>IF(A102=A101,"Addtnl Line / CO",VLOOKUP(A102,'PurchaseOrders.List-OCT'!$A$7:$F$260,6,0))</f>
        <v>Emailed</v>
      </c>
      <c r="N102" s="144">
        <f>VLOOKUP(A102, 'e.Builder Open PO Amts 10.21.25'!$F$7:$M$263,8,FALSE)</f>
        <v>1390</v>
      </c>
      <c r="O102" s="144">
        <f t="shared" si="7"/>
        <v>0</v>
      </c>
      <c r="P102" s="133"/>
      <c r="Q102" s="7"/>
    </row>
    <row r="103" spans="1:17" ht="15.75" customHeight="1" x14ac:dyDescent="0.3">
      <c r="A103" s="179">
        <v>464007</v>
      </c>
      <c r="B103" s="179">
        <v>1</v>
      </c>
      <c r="C103" s="186" t="s">
        <v>268</v>
      </c>
      <c r="D103" s="186" t="s">
        <v>112</v>
      </c>
      <c r="E103" s="186" t="s">
        <v>258</v>
      </c>
      <c r="F103" s="186" t="s">
        <v>17</v>
      </c>
      <c r="G103" s="186" t="s">
        <v>18</v>
      </c>
      <c r="H103" s="11">
        <v>142.5</v>
      </c>
      <c r="I103" s="131">
        <f>IF(A103=A102,"Addtnl Line / CO",VLOOKUP(A103,'PurchaseOrders.List-OCT'!$A$8:$E$259,2,0))</f>
        <v>45628</v>
      </c>
      <c r="J103" s="132">
        <f t="shared" si="5"/>
        <v>10320</v>
      </c>
      <c r="K103" s="131" t="str">
        <f t="shared" si="6"/>
        <v>GROUND Engineering Consultants, Inc.</v>
      </c>
      <c r="L103" s="23">
        <f>IF(A103=A102,"Addtnl Line / CO",VLOOKUP(A103,'PurchaseOrders.List-JUL'!$A$8:$F$239,5,0))</f>
        <v>5390</v>
      </c>
      <c r="M103" s="131" t="str">
        <f>IF(A103=A102,"Addtnl Line / CO",VLOOKUP(A103,'PurchaseOrders.List-OCT'!$A$7:$F$260,6,0))</f>
        <v>Emailed</v>
      </c>
      <c r="N103" s="144">
        <f>VLOOKUP(A103, 'e.Builder Open PO Amts 10.21.25'!$F$7:$M$263,8,FALSE)</f>
        <v>142.5</v>
      </c>
      <c r="O103" s="144">
        <f t="shared" si="7"/>
        <v>0</v>
      </c>
      <c r="P103" s="133"/>
      <c r="Q103" s="7"/>
    </row>
    <row r="104" spans="1:17" ht="15.75" customHeight="1" x14ac:dyDescent="0.3">
      <c r="A104" s="179">
        <v>463992</v>
      </c>
      <c r="B104" s="179">
        <v>1</v>
      </c>
      <c r="C104" s="186" t="s">
        <v>127</v>
      </c>
      <c r="D104" s="186" t="s">
        <v>19</v>
      </c>
      <c r="E104" s="186" t="s">
        <v>128</v>
      </c>
      <c r="F104" s="186" t="s">
        <v>17</v>
      </c>
      <c r="G104" s="186" t="s">
        <v>18</v>
      </c>
      <c r="H104" s="11">
        <v>48840.36</v>
      </c>
      <c r="I104" s="131">
        <f>IF(A104=A103,"Addtnl Line / CO",VLOOKUP(A104,'PurchaseOrders.List-OCT'!$A$8:$E$259,2,0))</f>
        <v>45621</v>
      </c>
      <c r="J104" s="132">
        <f t="shared" si="5"/>
        <v>16643</v>
      </c>
      <c r="K104" s="131" t="str">
        <f t="shared" si="6"/>
        <v>MOA ARCHITECTURE</v>
      </c>
      <c r="L104" s="23">
        <f>IF(A104=A103,"Addtnl Line / CO",VLOOKUP(A104,'PurchaseOrders.List-JUL'!$A$8:$F$239,5,0))</f>
        <v>203408</v>
      </c>
      <c r="M104" s="131" t="str">
        <f>IF(A104=A103,"Addtnl Line / CO",VLOOKUP(A104,'PurchaseOrders.List-OCT'!$A$7:$F$260,6,0))</f>
        <v>Emailed</v>
      </c>
      <c r="N104" s="144">
        <f>VLOOKUP(A104, 'e.Builder Open PO Amts 10.21.25'!$F$7:$M$263,8,FALSE)</f>
        <v>48840.36</v>
      </c>
      <c r="O104" s="144">
        <f t="shared" si="7"/>
        <v>0</v>
      </c>
      <c r="P104" s="133"/>
      <c r="Q104" s="7"/>
    </row>
    <row r="105" spans="1:17" ht="15.75" customHeight="1" x14ac:dyDescent="0.3">
      <c r="A105" s="179">
        <v>463991</v>
      </c>
      <c r="B105" s="179">
        <v>1</v>
      </c>
      <c r="C105" s="186" t="s">
        <v>5</v>
      </c>
      <c r="D105" s="186" t="s">
        <v>19</v>
      </c>
      <c r="E105" s="186" t="s">
        <v>155</v>
      </c>
      <c r="F105" s="186" t="s">
        <v>17</v>
      </c>
      <c r="G105" s="186" t="s">
        <v>18</v>
      </c>
      <c r="H105" s="11">
        <v>314039.59999999998</v>
      </c>
      <c r="I105" s="131">
        <f>IF(A105=A104,"Addtnl Line / CO",VLOOKUP(A105,'PurchaseOrders.List-OCT'!$A$8:$E$259,2,0))</f>
        <v>45621</v>
      </c>
      <c r="J105" s="132">
        <f t="shared" si="5"/>
        <v>16643</v>
      </c>
      <c r="K105" s="131" t="str">
        <f t="shared" si="6"/>
        <v>MOA ARCHITECTURE</v>
      </c>
      <c r="L105" s="23">
        <f>IF(A105=A104,"Addtnl Line / CO",VLOOKUP(A105,'PurchaseOrders.List-JUL'!$A$8:$F$239,5,0))</f>
        <v>1194955</v>
      </c>
      <c r="M105" s="131" t="str">
        <f>IF(A105=A104,"Addtnl Line / CO",VLOOKUP(A105,'PurchaseOrders.List-OCT'!$A$7:$F$260,6,0))</f>
        <v>Emailed</v>
      </c>
      <c r="N105" s="144">
        <f>VLOOKUP(A105, 'e.Builder Open PO Amts 10.21.25'!$F$7:$M$263,8,FALSE)</f>
        <v>314039.59999999998</v>
      </c>
      <c r="O105" s="144">
        <f t="shared" si="7"/>
        <v>0</v>
      </c>
      <c r="P105" s="133"/>
      <c r="Q105" s="7"/>
    </row>
    <row r="106" spans="1:17" ht="15.75" customHeight="1" x14ac:dyDescent="0.3">
      <c r="A106" s="179">
        <v>463990</v>
      </c>
      <c r="B106" s="179">
        <v>1</v>
      </c>
      <c r="C106" s="186" t="s">
        <v>134</v>
      </c>
      <c r="D106" s="186" t="s">
        <v>16</v>
      </c>
      <c r="E106" s="186" t="s">
        <v>135</v>
      </c>
      <c r="F106" s="186" t="s">
        <v>17</v>
      </c>
      <c r="G106" s="186" t="s">
        <v>18</v>
      </c>
      <c r="H106" s="11">
        <v>3000</v>
      </c>
      <c r="I106" s="131">
        <f>IF(A106=A105,"Addtnl Line / CO",VLOOKUP(A106,'PurchaseOrders.List-OCT'!$A$8:$E$259,2,0))</f>
        <v>45621</v>
      </c>
      <c r="J106" s="132">
        <f t="shared" si="5"/>
        <v>25657</v>
      </c>
      <c r="K106" s="131" t="str">
        <f t="shared" si="6"/>
        <v>Alliance Construction Solutions, LLC</v>
      </c>
      <c r="L106" s="23">
        <f>IF(A106=A105,"Addtnl Line / CO",VLOOKUP(A106,'PurchaseOrders.List-JUL'!$A$8:$F$239,5,0))</f>
        <v>3000</v>
      </c>
      <c r="M106" s="131" t="str">
        <f>IF(A106=A105,"Addtnl Line / CO",VLOOKUP(A106,'PurchaseOrders.List-OCT'!$A$7:$F$260,6,0))</f>
        <v>Printed</v>
      </c>
      <c r="N106" s="144">
        <f>VLOOKUP(A106, 'e.Builder Open PO Amts 10.21.25'!$F$7:$M$263,8,FALSE)</f>
        <v>3000</v>
      </c>
      <c r="O106" s="144">
        <f t="shared" si="7"/>
        <v>0</v>
      </c>
      <c r="P106" s="133"/>
      <c r="Q106" s="7"/>
    </row>
    <row r="107" spans="1:17" ht="15.75" customHeight="1" x14ac:dyDescent="0.3">
      <c r="A107" s="179">
        <v>463989</v>
      </c>
      <c r="B107" s="179">
        <v>1</v>
      </c>
      <c r="C107" s="186" t="s">
        <v>1551</v>
      </c>
      <c r="D107" s="186" t="s">
        <v>19</v>
      </c>
      <c r="E107" s="186" t="s">
        <v>1527</v>
      </c>
      <c r="F107" s="186" t="s">
        <v>17</v>
      </c>
      <c r="G107" s="186" t="s">
        <v>18</v>
      </c>
      <c r="H107" s="11">
        <v>81894.63</v>
      </c>
      <c r="I107" s="131">
        <f>IF(A107=A106,"Addtnl Line / CO",VLOOKUP(A107,'PurchaseOrders.List-OCT'!$A$8:$E$259,2,0))</f>
        <v>45621</v>
      </c>
      <c r="J107" s="132">
        <f t="shared" si="5"/>
        <v>25614</v>
      </c>
      <c r="K107" s="131" t="str">
        <f t="shared" si="6"/>
        <v>Eidos Architects PC</v>
      </c>
      <c r="L107" s="23">
        <f>IF(A107=A106,"Addtnl Line / CO",VLOOKUP(A107,'PurchaseOrders.List-JUL'!$A$8:$F$239,5,0))</f>
        <v>145929</v>
      </c>
      <c r="M107" s="131" t="str">
        <f>IF(A107=A106,"Addtnl Line / CO",VLOOKUP(A107,'PurchaseOrders.List-OCT'!$A$7:$F$260,6,0))</f>
        <v>Emailed</v>
      </c>
      <c r="N107" s="144">
        <f>VLOOKUP(A107, 'e.Builder Open PO Amts 10.21.25'!$F$7:$M$263,8,FALSE)</f>
        <v>81894.63</v>
      </c>
      <c r="O107" s="144">
        <f t="shared" si="7"/>
        <v>0</v>
      </c>
      <c r="P107" s="133"/>
      <c r="Q107" s="7"/>
    </row>
    <row r="108" spans="1:17" ht="15.75" customHeight="1" x14ac:dyDescent="0.3">
      <c r="A108" s="179">
        <v>463988</v>
      </c>
      <c r="B108" s="179">
        <v>1</v>
      </c>
      <c r="C108" s="186" t="s">
        <v>221</v>
      </c>
      <c r="D108" s="186" t="s">
        <v>19</v>
      </c>
      <c r="E108" s="186" t="s">
        <v>222</v>
      </c>
      <c r="F108" s="186" t="s">
        <v>17</v>
      </c>
      <c r="G108" s="186" t="s">
        <v>18</v>
      </c>
      <c r="H108" s="11">
        <v>66198.44</v>
      </c>
      <c r="I108" s="131">
        <f>IF(A108=A107,"Addtnl Line / CO",VLOOKUP(A108,'PurchaseOrders.List-OCT'!$A$8:$E$259,2,0))</f>
        <v>45621</v>
      </c>
      <c r="J108" s="132">
        <f t="shared" si="5"/>
        <v>25614</v>
      </c>
      <c r="K108" s="131" t="str">
        <f t="shared" si="6"/>
        <v>Eidos Architects PC</v>
      </c>
      <c r="L108" s="23">
        <f>IF(A108=A107,"Addtnl Line / CO",VLOOKUP(A108,'PurchaseOrders.List-JUL'!$A$8:$F$239,5,0))</f>
        <v>260890</v>
      </c>
      <c r="M108" s="131" t="str">
        <f>IF(A108=A107,"Addtnl Line / CO",VLOOKUP(A108,'PurchaseOrders.List-OCT'!$A$7:$F$260,6,0))</f>
        <v>Emailed</v>
      </c>
      <c r="N108" s="144">
        <f>VLOOKUP(A108, 'e.Builder Open PO Amts 10.21.25'!$F$7:$M$263,8,FALSE)</f>
        <v>66198.44</v>
      </c>
      <c r="O108" s="144">
        <f t="shared" si="7"/>
        <v>0</v>
      </c>
      <c r="P108" s="133"/>
      <c r="Q108" s="7"/>
    </row>
    <row r="109" spans="1:17" ht="15.75" customHeight="1" x14ac:dyDescent="0.3">
      <c r="A109" s="179">
        <v>463987</v>
      </c>
      <c r="B109" s="179">
        <v>1</v>
      </c>
      <c r="C109" s="186" t="s">
        <v>1551</v>
      </c>
      <c r="D109" s="186" t="s">
        <v>16</v>
      </c>
      <c r="E109" s="186" t="s">
        <v>1527</v>
      </c>
      <c r="F109" s="186" t="s">
        <v>17</v>
      </c>
      <c r="G109" s="186" t="s">
        <v>18</v>
      </c>
      <c r="H109" s="11">
        <v>5000</v>
      </c>
      <c r="I109" s="131">
        <f>IF(A109=A108,"Addtnl Line / CO",VLOOKUP(A109,'PurchaseOrders.List-OCT'!$A$8:$E$259,2,0))</f>
        <v>45621</v>
      </c>
      <c r="J109" s="132">
        <f t="shared" si="5"/>
        <v>23484</v>
      </c>
      <c r="K109" s="131" t="str">
        <f t="shared" si="6"/>
        <v>Palace Construction Co., Inc.</v>
      </c>
      <c r="L109" s="23">
        <f>IF(A109=A108,"Addtnl Line / CO",VLOOKUP(A109,'PurchaseOrders.List-JUL'!$A$8:$F$239,5,0))</f>
        <v>5000</v>
      </c>
      <c r="M109" s="131" t="str">
        <f>IF(A109=A108,"Addtnl Line / CO",VLOOKUP(A109,'PurchaseOrders.List-OCT'!$A$7:$F$260,6,0))</f>
        <v>Printed</v>
      </c>
      <c r="N109" s="144">
        <f>VLOOKUP(A109, 'e.Builder Open PO Amts 10.21.25'!$F$7:$M$263,8,FALSE)</f>
        <v>5000</v>
      </c>
      <c r="O109" s="144">
        <f t="shared" si="7"/>
        <v>0</v>
      </c>
      <c r="P109" s="133"/>
      <c r="Q109" s="7"/>
    </row>
    <row r="110" spans="1:17" ht="15.75" customHeight="1" x14ac:dyDescent="0.3">
      <c r="A110" s="179">
        <v>463986</v>
      </c>
      <c r="B110" s="179">
        <v>1</v>
      </c>
      <c r="C110" s="186" t="s">
        <v>221</v>
      </c>
      <c r="D110" s="186" t="s">
        <v>16</v>
      </c>
      <c r="E110" s="186" t="s">
        <v>222</v>
      </c>
      <c r="F110" s="186" t="s">
        <v>17</v>
      </c>
      <c r="G110" s="186" t="s">
        <v>18</v>
      </c>
      <c r="H110" s="11">
        <v>23239.599999999999</v>
      </c>
      <c r="I110" s="131">
        <f>IF(A110=A109,"Addtnl Line / CO",VLOOKUP(A110,'PurchaseOrders.List-OCT'!$A$8:$E$259,2,0))</f>
        <v>45621</v>
      </c>
      <c r="J110" s="132">
        <f t="shared" si="5"/>
        <v>23484</v>
      </c>
      <c r="K110" s="131" t="str">
        <f t="shared" si="6"/>
        <v>Palace Construction Co., Inc.</v>
      </c>
      <c r="L110" s="23">
        <f>IF(A110=A109,"Addtnl Line / CO",VLOOKUP(A110,'PurchaseOrders.List-JUL'!$A$8:$F$239,5,0))</f>
        <v>23239.599999999999</v>
      </c>
      <c r="M110" s="131" t="str">
        <f>IF(A110=A109,"Addtnl Line / CO",VLOOKUP(A110,'PurchaseOrders.List-OCT'!$A$7:$F$260,6,0))</f>
        <v>Emailed</v>
      </c>
      <c r="N110" s="144">
        <f>VLOOKUP(A110, 'e.Builder Open PO Amts 10.21.25'!$F$7:$M$263,8,FALSE)</f>
        <v>23239.599999999999</v>
      </c>
      <c r="O110" s="144">
        <f t="shared" si="7"/>
        <v>0</v>
      </c>
      <c r="P110" s="133"/>
      <c r="Q110" s="7"/>
    </row>
    <row r="111" spans="1:17" ht="15.75" customHeight="1" x14ac:dyDescent="0.3">
      <c r="A111" s="179">
        <v>463982</v>
      </c>
      <c r="B111" s="179">
        <v>1</v>
      </c>
      <c r="C111" s="186" t="s">
        <v>94</v>
      </c>
      <c r="D111" s="186" t="s">
        <v>16</v>
      </c>
      <c r="E111" s="186" t="s">
        <v>1529</v>
      </c>
      <c r="F111" s="186" t="s">
        <v>17</v>
      </c>
      <c r="G111" s="186" t="s">
        <v>18</v>
      </c>
      <c r="H111" s="11">
        <v>3000</v>
      </c>
      <c r="I111" s="131">
        <f>IF(A111=A110,"Addtnl Line / CO",VLOOKUP(A111,'PurchaseOrders.List-OCT'!$A$8:$E$259,2,0))</f>
        <v>45618</v>
      </c>
      <c r="J111" s="132">
        <f t="shared" si="5"/>
        <v>25657</v>
      </c>
      <c r="K111" s="131" t="str">
        <f t="shared" si="6"/>
        <v>Alliance Construction Solutions, LLC</v>
      </c>
      <c r="L111" s="23">
        <f>IF(A111=A110,"Addtnl Line / CO",VLOOKUP(A111,'PurchaseOrders.List-JUL'!$A$8:$F$239,5,0))</f>
        <v>3000</v>
      </c>
      <c r="M111" s="131" t="str">
        <f>IF(A111=A110,"Addtnl Line / CO",VLOOKUP(A111,'PurchaseOrders.List-OCT'!$A$7:$F$260,6,0))</f>
        <v>Printed</v>
      </c>
      <c r="N111" s="144">
        <f>VLOOKUP(A111, 'e.Builder Open PO Amts 10.21.25'!$F$7:$M$263,8,FALSE)</f>
        <v>3000</v>
      </c>
      <c r="O111" s="144">
        <f t="shared" si="7"/>
        <v>0</v>
      </c>
      <c r="P111" s="133"/>
      <c r="Q111" s="7"/>
    </row>
    <row r="112" spans="1:17" ht="15.75" customHeight="1" x14ac:dyDescent="0.3">
      <c r="A112" s="179">
        <v>463979</v>
      </c>
      <c r="B112" s="179">
        <v>1</v>
      </c>
      <c r="C112" s="186" t="s">
        <v>299</v>
      </c>
      <c r="D112" s="186" t="s">
        <v>14</v>
      </c>
      <c r="E112" s="186" t="s">
        <v>300</v>
      </c>
      <c r="F112" s="186" t="s">
        <v>17</v>
      </c>
      <c r="G112" s="186" t="s">
        <v>18</v>
      </c>
      <c r="H112" s="11">
        <v>33128</v>
      </c>
      <c r="I112" s="131">
        <f>IF(A112=A111,"Addtnl Line / CO",VLOOKUP(A112,'PurchaseOrders.List-OCT'!$A$8:$E$259,2,0))</f>
        <v>45618</v>
      </c>
      <c r="J112" s="132">
        <f t="shared" si="5"/>
        <v>10355</v>
      </c>
      <c r="K112" s="131" t="str">
        <f t="shared" si="6"/>
        <v>KONE Inc</v>
      </c>
      <c r="L112" s="23">
        <f>IF(A112=A111,"Addtnl Line / CO",VLOOKUP(A112,'PurchaseOrders.List-JUL'!$A$8:$F$239,5,0))</f>
        <v>662560</v>
      </c>
      <c r="M112" s="131" t="str">
        <f>IF(A112=A111,"Addtnl Line / CO",VLOOKUP(A112,'PurchaseOrders.List-OCT'!$A$7:$F$260,6,0))</f>
        <v>Emailed</v>
      </c>
      <c r="N112" s="144">
        <f>VLOOKUP(A112, 'e.Builder Open PO Amts 10.21.25'!$F$7:$M$263,8,FALSE)</f>
        <v>33128</v>
      </c>
      <c r="O112" s="144">
        <f t="shared" si="7"/>
        <v>0</v>
      </c>
      <c r="P112" s="133"/>
      <c r="Q112" s="7"/>
    </row>
    <row r="113" spans="1:17" ht="15.75" customHeight="1" x14ac:dyDescent="0.3">
      <c r="A113" s="179">
        <v>463974</v>
      </c>
      <c r="B113" s="179">
        <v>1</v>
      </c>
      <c r="C113" s="186" t="s">
        <v>10</v>
      </c>
      <c r="D113" s="186" t="s">
        <v>16</v>
      </c>
      <c r="E113" s="186" t="s">
        <v>251</v>
      </c>
      <c r="F113" s="186" t="s">
        <v>17</v>
      </c>
      <c r="G113" s="186" t="s">
        <v>18</v>
      </c>
      <c r="H113" s="11">
        <v>73164.19</v>
      </c>
      <c r="I113" s="131">
        <f>IF(A113=A112,"Addtnl Line / CO",VLOOKUP(A113,'PurchaseOrders.List-OCT'!$A$8:$E$259,2,0))</f>
        <v>45617</v>
      </c>
      <c r="J113" s="132">
        <f t="shared" si="5"/>
        <v>27835</v>
      </c>
      <c r="K113" s="131" t="str">
        <f t="shared" si="6"/>
        <v>MW GOLDEN CONSTRUCTORS</v>
      </c>
      <c r="L113" s="23">
        <f>IF(A113=A112,"Addtnl Line / CO",VLOOKUP(A113,'PurchaseOrders.List-JUL'!$A$8:$F$239,5,0))</f>
        <v>750141</v>
      </c>
      <c r="M113" s="131" t="str">
        <f>IF(A113=A112,"Addtnl Line / CO",VLOOKUP(A113,'PurchaseOrders.List-OCT'!$A$7:$F$260,6,0))</f>
        <v>Emailed</v>
      </c>
      <c r="N113" s="144">
        <f>VLOOKUP(A113, 'e.Builder Open PO Amts 10.21.25'!$F$7:$M$263,8,FALSE)</f>
        <v>73164.19</v>
      </c>
      <c r="O113" s="144">
        <f t="shared" si="7"/>
        <v>0</v>
      </c>
      <c r="P113" s="133"/>
      <c r="Q113" s="7"/>
    </row>
    <row r="114" spans="1:17" ht="15.75" customHeight="1" x14ac:dyDescent="0.3">
      <c r="A114" s="179">
        <v>463909</v>
      </c>
      <c r="B114" s="179">
        <v>1</v>
      </c>
      <c r="C114" s="186" t="s">
        <v>123</v>
      </c>
      <c r="D114" s="186" t="s">
        <v>14</v>
      </c>
      <c r="E114" s="186" t="s">
        <v>124</v>
      </c>
      <c r="F114" s="186" t="s">
        <v>17</v>
      </c>
      <c r="G114" s="186" t="s">
        <v>18</v>
      </c>
      <c r="H114" s="11">
        <v>27227</v>
      </c>
      <c r="I114" s="131">
        <f>IF(A114=A113,"Addtnl Line / CO",VLOOKUP(A114,'PurchaseOrders.List-OCT'!$A$8:$E$259,2,0))</f>
        <v>45596</v>
      </c>
      <c r="J114" s="132">
        <f t="shared" si="5"/>
        <v>10448</v>
      </c>
      <c r="K114" s="131" t="str">
        <f t="shared" si="6"/>
        <v>HSS Inc</v>
      </c>
      <c r="L114" s="23">
        <f>IF(A114=A113,"Addtnl Line / CO",VLOOKUP(A114,'PurchaseOrders.List-JUL'!$A$8:$F$239,5,0))</f>
        <v>27227</v>
      </c>
      <c r="M114" s="131" t="str">
        <f>IF(A114=A113,"Addtnl Line / CO",VLOOKUP(A114,'PurchaseOrders.List-OCT'!$A$7:$F$260,6,0))</f>
        <v>Emailed</v>
      </c>
      <c r="N114" s="144">
        <f>VLOOKUP(A114, 'e.Builder Open PO Amts 10.21.25'!$F$7:$M$263,8,FALSE)</f>
        <v>27227</v>
      </c>
      <c r="O114" s="144">
        <f t="shared" si="7"/>
        <v>0</v>
      </c>
      <c r="P114" s="133"/>
      <c r="Q114" s="7"/>
    </row>
    <row r="115" spans="1:17" ht="15.75" customHeight="1" x14ac:dyDescent="0.3">
      <c r="A115" s="179">
        <v>463899</v>
      </c>
      <c r="B115" s="179">
        <v>1</v>
      </c>
      <c r="C115" s="186" t="s">
        <v>5</v>
      </c>
      <c r="D115" s="186" t="s">
        <v>16</v>
      </c>
      <c r="E115" s="186" t="s">
        <v>155</v>
      </c>
      <c r="F115" s="186" t="s">
        <v>17</v>
      </c>
      <c r="G115" s="186" t="s">
        <v>18</v>
      </c>
      <c r="H115" s="11">
        <v>2158613.37</v>
      </c>
      <c r="I115" s="131">
        <f>IF(A115=A114,"Addtnl Line / CO",VLOOKUP(A115,'PurchaseOrders.List-OCT'!$A$8:$E$259,2,0))</f>
        <v>45595</v>
      </c>
      <c r="J115" s="132">
        <f t="shared" si="5"/>
        <v>16603</v>
      </c>
      <c r="K115" s="131" t="str">
        <f t="shared" si="6"/>
        <v>Adolfson &amp; Peterson Construction</v>
      </c>
      <c r="L115" s="23">
        <f>IF(A115=A114,"Addtnl Line / CO",VLOOKUP(A115,'PurchaseOrders.List-JUL'!$A$8:$F$239,5,0))</f>
        <v>2186400.37</v>
      </c>
      <c r="M115" s="131" t="str">
        <f>IF(A115=A114,"Addtnl Line / CO",VLOOKUP(A115,'PurchaseOrders.List-OCT'!$A$7:$F$260,6,0))</f>
        <v>Emailed</v>
      </c>
      <c r="N115" s="144">
        <f>VLOOKUP(A115, 'e.Builder Open PO Amts 10.21.25'!$F$7:$M$263,8,FALSE)</f>
        <v>2158613.37</v>
      </c>
      <c r="O115" s="144">
        <f t="shared" si="7"/>
        <v>0</v>
      </c>
      <c r="P115" s="133"/>
      <c r="Q115" s="7"/>
    </row>
    <row r="116" spans="1:17" ht="15.75" customHeight="1" x14ac:dyDescent="0.3">
      <c r="A116" s="179">
        <v>463898</v>
      </c>
      <c r="B116" s="179">
        <v>1</v>
      </c>
      <c r="C116" s="186" t="s">
        <v>127</v>
      </c>
      <c r="D116" s="186" t="s">
        <v>16</v>
      </c>
      <c r="E116" s="186" t="s">
        <v>128</v>
      </c>
      <c r="F116" s="186" t="s">
        <v>17</v>
      </c>
      <c r="G116" s="186" t="s">
        <v>18</v>
      </c>
      <c r="H116" s="11">
        <v>429686.6</v>
      </c>
      <c r="I116" s="131">
        <f>IF(A116=A115,"Addtnl Line / CO",VLOOKUP(A116,'PurchaseOrders.List-OCT'!$A$8:$E$259,2,0))</f>
        <v>45595</v>
      </c>
      <c r="J116" s="132">
        <f t="shared" si="5"/>
        <v>16603</v>
      </c>
      <c r="K116" s="131" t="str">
        <f t="shared" si="6"/>
        <v>Adolfson &amp; Peterson Construction</v>
      </c>
      <c r="L116" s="23">
        <f>IF(A116=A115,"Addtnl Line / CO",VLOOKUP(A116,'PurchaseOrders.List-JUL'!$A$8:$F$239,5,0))</f>
        <v>433762.6</v>
      </c>
      <c r="M116" s="131" t="str">
        <f>IF(A116=A115,"Addtnl Line / CO",VLOOKUP(A116,'PurchaseOrders.List-OCT'!$A$7:$F$260,6,0))</f>
        <v>Emailed</v>
      </c>
      <c r="N116" s="144">
        <f>VLOOKUP(A116, 'e.Builder Open PO Amts 10.21.25'!$F$7:$M$263,8,FALSE)</f>
        <v>429686.6</v>
      </c>
      <c r="O116" s="144">
        <f t="shared" si="7"/>
        <v>0</v>
      </c>
      <c r="P116" s="133"/>
      <c r="Q116" s="7"/>
    </row>
    <row r="117" spans="1:17" ht="15.75" customHeight="1" x14ac:dyDescent="0.3">
      <c r="A117" s="179">
        <v>463825</v>
      </c>
      <c r="B117" s="179">
        <v>1</v>
      </c>
      <c r="C117" s="186" t="s">
        <v>6</v>
      </c>
      <c r="D117" s="186" t="s">
        <v>0</v>
      </c>
      <c r="E117" s="186" t="s">
        <v>142</v>
      </c>
      <c r="F117" s="186" t="s">
        <v>17</v>
      </c>
      <c r="G117" s="186" t="s">
        <v>18</v>
      </c>
      <c r="H117" s="11">
        <v>14711</v>
      </c>
      <c r="I117" s="131">
        <f>IF(A117=A116,"Addtnl Line / CO",VLOOKUP(A117,'PurchaseOrders.List-OCT'!$A$8:$E$259,2,0))</f>
        <v>45580</v>
      </c>
      <c r="J117" s="132">
        <f t="shared" si="5"/>
        <v>10448</v>
      </c>
      <c r="K117" s="131" t="str">
        <f t="shared" si="6"/>
        <v>HSS Inc</v>
      </c>
      <c r="L117" s="23">
        <f>IF(A117=A116,"Addtnl Line / CO",VLOOKUP(A117,'PurchaseOrders.List-JUL'!$A$8:$F$239,5,0))</f>
        <v>14711</v>
      </c>
      <c r="M117" s="131" t="str">
        <f>IF(A117=A116,"Addtnl Line / CO",VLOOKUP(A117,'PurchaseOrders.List-OCT'!$A$7:$F$260,6,0))</f>
        <v>Emailed</v>
      </c>
      <c r="N117" s="144">
        <f>VLOOKUP(A117, 'e.Builder Open PO Amts 10.21.25'!$F$7:$M$263,8,FALSE)</f>
        <v>14711</v>
      </c>
      <c r="O117" s="144">
        <f t="shared" si="7"/>
        <v>0</v>
      </c>
      <c r="P117" s="133"/>
      <c r="Q117" s="7"/>
    </row>
    <row r="118" spans="1:17" ht="15.75" customHeight="1" x14ac:dyDescent="0.3">
      <c r="A118" s="179">
        <v>463774</v>
      </c>
      <c r="B118" s="179">
        <v>1</v>
      </c>
      <c r="C118" s="186" t="s">
        <v>24</v>
      </c>
      <c r="D118" s="186" t="s">
        <v>3</v>
      </c>
      <c r="E118" s="186" t="s">
        <v>181</v>
      </c>
      <c r="F118" s="186" t="s">
        <v>17</v>
      </c>
      <c r="G118" s="186" t="s">
        <v>18</v>
      </c>
      <c r="H118" s="11">
        <v>344.8</v>
      </c>
      <c r="I118" s="131">
        <f>IF(A118=A117,"Addtnl Line / CO",VLOOKUP(A118,'PurchaseOrders.List-OCT'!$A$8:$E$259,2,0))</f>
        <v>45566</v>
      </c>
      <c r="J118" s="132">
        <f t="shared" si="5"/>
        <v>10258</v>
      </c>
      <c r="K118" s="131" t="str">
        <f t="shared" si="6"/>
        <v>CounterTrade Products, Inc.</v>
      </c>
      <c r="L118" s="23">
        <f>IF(A118=A117,"Addtnl Line / CO",VLOOKUP(A118,'PurchaseOrders.List-JUL'!$A$8:$F$239,5,0))</f>
        <v>11400</v>
      </c>
      <c r="M118" s="131" t="str">
        <f>IF(A118=A117,"Addtnl Line / CO",VLOOKUP(A118,'PurchaseOrders.List-OCT'!$A$7:$F$260,6,0))</f>
        <v>Emailed</v>
      </c>
      <c r="N118" s="144">
        <f>VLOOKUP(A118, 'e.Builder Open PO Amts 10.21.25'!$F$7:$M$263,8,FALSE)</f>
        <v>344.8</v>
      </c>
      <c r="O118" s="144">
        <f t="shared" si="7"/>
        <v>0</v>
      </c>
      <c r="P118" s="133"/>
      <c r="Q118" s="7"/>
    </row>
    <row r="119" spans="1:17" ht="15.75" customHeight="1" x14ac:dyDescent="0.3">
      <c r="A119" s="179">
        <v>463728</v>
      </c>
      <c r="B119" s="179">
        <v>1</v>
      </c>
      <c r="C119" s="186" t="s">
        <v>123</v>
      </c>
      <c r="D119" s="186" t="s">
        <v>112</v>
      </c>
      <c r="E119" s="186" t="s">
        <v>124</v>
      </c>
      <c r="F119" s="186" t="s">
        <v>17</v>
      </c>
      <c r="G119" s="186" t="s">
        <v>18</v>
      </c>
      <c r="H119" s="11">
        <v>11532.5</v>
      </c>
      <c r="I119" s="131">
        <f>IF(A119=A118,"Addtnl Line / CO",VLOOKUP(A119,'PurchaseOrders.List-OCT'!$A$8:$E$259,2,0))</f>
        <v>45558</v>
      </c>
      <c r="J119" s="132">
        <f t="shared" si="5"/>
        <v>10320</v>
      </c>
      <c r="K119" s="131" t="str">
        <f t="shared" si="6"/>
        <v>GROUND Engineering Consultants, Inc.</v>
      </c>
      <c r="L119" s="23">
        <f>IF(A119=A118,"Addtnl Line / CO",VLOOKUP(A119,'PurchaseOrders.List-JUL'!$A$8:$F$239,5,0))</f>
        <v>37760</v>
      </c>
      <c r="M119" s="131" t="str">
        <f>IF(A119=A118,"Addtnl Line / CO",VLOOKUP(A119,'PurchaseOrders.List-OCT'!$A$7:$F$260,6,0))</f>
        <v>Emailed</v>
      </c>
      <c r="N119" s="144">
        <f>VLOOKUP(A119, 'e.Builder Open PO Amts 10.21.25'!$F$7:$M$263,8,FALSE)</f>
        <v>11532.5</v>
      </c>
      <c r="O119" s="144">
        <f t="shared" si="7"/>
        <v>0</v>
      </c>
      <c r="P119" s="133"/>
      <c r="Q119" s="7"/>
    </row>
    <row r="120" spans="1:17" ht="15.75" customHeight="1" x14ac:dyDescent="0.3">
      <c r="A120" s="179">
        <v>463716</v>
      </c>
      <c r="B120" s="179">
        <v>1</v>
      </c>
      <c r="C120" s="186" t="s">
        <v>4</v>
      </c>
      <c r="D120" s="186" t="s">
        <v>14</v>
      </c>
      <c r="E120" s="186" t="s">
        <v>284</v>
      </c>
      <c r="F120" s="186" t="s">
        <v>17</v>
      </c>
      <c r="G120" s="186" t="s">
        <v>18</v>
      </c>
      <c r="H120" s="11">
        <v>2499.92</v>
      </c>
      <c r="I120" s="131">
        <f>IF(A120=A119,"Addtnl Line / CO",VLOOKUP(A120,'PurchaseOrders.List-OCT'!$A$8:$E$259,2,0))</f>
        <v>45554</v>
      </c>
      <c r="J120" s="132">
        <f t="shared" si="5"/>
        <v>10373</v>
      </c>
      <c r="K120" s="131" t="str">
        <f t="shared" si="6"/>
        <v>Acuity Specialty Products</v>
      </c>
      <c r="L120" s="23">
        <f>IF(A120=A119,"Addtnl Line / CO",VLOOKUP(A120,'PurchaseOrders.List-JUL'!$A$8:$F$239,5,0))</f>
        <v>2938.45</v>
      </c>
      <c r="M120" s="131" t="str">
        <f>IF(A120=A119,"Addtnl Line / CO",VLOOKUP(A120,'PurchaseOrders.List-OCT'!$A$7:$F$260,6,0))</f>
        <v>Emailed</v>
      </c>
      <c r="N120" s="144">
        <f>VLOOKUP(A120, 'e.Builder Open PO Amts 10.21.25'!$F$7:$M$263,8,FALSE)</f>
        <v>2499.92</v>
      </c>
      <c r="O120" s="144">
        <f t="shared" si="7"/>
        <v>0</v>
      </c>
      <c r="P120" s="133"/>
      <c r="Q120" s="7"/>
    </row>
    <row r="121" spans="1:17" ht="15.75" customHeight="1" x14ac:dyDescent="0.3">
      <c r="A121" s="179">
        <v>463636</v>
      </c>
      <c r="B121" s="179">
        <v>1</v>
      </c>
      <c r="C121" s="186" t="s">
        <v>145</v>
      </c>
      <c r="D121" s="186" t="s">
        <v>26</v>
      </c>
      <c r="E121" s="186" t="s">
        <v>146</v>
      </c>
      <c r="F121" s="186" t="s">
        <v>17</v>
      </c>
      <c r="G121" s="186" t="s">
        <v>18</v>
      </c>
      <c r="H121" s="11">
        <v>5700</v>
      </c>
      <c r="I121" s="131">
        <f>IF(A121=A120,"Addtnl Line / CO",VLOOKUP(A121,'PurchaseOrders.List-OCT'!$A$8:$E$259,2,0))</f>
        <v>45534</v>
      </c>
      <c r="J121" s="132">
        <f t="shared" si="5"/>
        <v>27473</v>
      </c>
      <c r="K121" s="131" t="str">
        <f t="shared" si="6"/>
        <v>Overhead Door Company of Denver, Inc.</v>
      </c>
      <c r="L121" s="23">
        <f>IF(A121=A120,"Addtnl Line / CO",VLOOKUP(A121,'PurchaseOrders.List-JUL'!$A$8:$F$239,5,0))</f>
        <v>5700</v>
      </c>
      <c r="M121" s="131" t="str">
        <f>IF(A121=A120,"Addtnl Line / CO",VLOOKUP(A121,'PurchaseOrders.List-OCT'!$A$7:$F$260,6,0))</f>
        <v>Emailed</v>
      </c>
      <c r="N121" s="144">
        <f>VLOOKUP(A121, 'e.Builder Open PO Amts 10.21.25'!$F$7:$M$263,8,FALSE)</f>
        <v>5700</v>
      </c>
      <c r="O121" s="144">
        <f t="shared" si="7"/>
        <v>0</v>
      </c>
      <c r="P121" s="133"/>
      <c r="Q121" s="7"/>
    </row>
    <row r="122" spans="1:17" ht="15.75" customHeight="1" x14ac:dyDescent="0.3">
      <c r="A122" s="179">
        <v>463553</v>
      </c>
      <c r="B122" s="179">
        <v>1</v>
      </c>
      <c r="C122" s="186" t="s">
        <v>6</v>
      </c>
      <c r="D122" s="186" t="s">
        <v>19</v>
      </c>
      <c r="E122" s="186" t="s">
        <v>142</v>
      </c>
      <c r="F122" s="186" t="s">
        <v>17</v>
      </c>
      <c r="G122" s="186" t="s">
        <v>18</v>
      </c>
      <c r="H122" s="11">
        <v>129644.17</v>
      </c>
      <c r="I122" s="131">
        <f>IF(A122=A121,"Addtnl Line / CO",VLOOKUP(A122,'PurchaseOrders.List-OCT'!$A$8:$E$259,2,0))</f>
        <v>45509</v>
      </c>
      <c r="J122" s="132">
        <f t="shared" si="5"/>
        <v>27197</v>
      </c>
      <c r="K122" s="131" t="str">
        <f t="shared" si="6"/>
        <v>Harley Ellis Devereaux Corporation HED</v>
      </c>
      <c r="L122" s="23">
        <f>IF(A122=A121,"Addtnl Line / CO",VLOOKUP(A122,'PurchaseOrders.List-JUL'!$A$8:$F$239,5,0))</f>
        <v>623224.34</v>
      </c>
      <c r="M122" s="131" t="str">
        <f>IF(A122=A121,"Addtnl Line / CO",VLOOKUP(A122,'PurchaseOrders.List-OCT'!$A$7:$F$260,6,0))</f>
        <v>Emailed</v>
      </c>
      <c r="N122" s="144">
        <f>VLOOKUP(A122, 'e.Builder Open PO Amts 10.21.25'!$F$7:$M$263,8,FALSE)</f>
        <v>129644.17</v>
      </c>
      <c r="O122" s="144">
        <f t="shared" si="7"/>
        <v>0</v>
      </c>
      <c r="P122" s="133"/>
      <c r="Q122" s="7"/>
    </row>
    <row r="123" spans="1:17" ht="15.75" customHeight="1" x14ac:dyDescent="0.3">
      <c r="A123" s="179">
        <v>463522</v>
      </c>
      <c r="B123" s="179">
        <v>1</v>
      </c>
      <c r="C123" s="186" t="s">
        <v>143</v>
      </c>
      <c r="D123" s="186" t="s">
        <v>3</v>
      </c>
      <c r="E123" s="186" t="s">
        <v>144</v>
      </c>
      <c r="F123" s="186" t="s">
        <v>17</v>
      </c>
      <c r="G123" s="186" t="s">
        <v>18</v>
      </c>
      <c r="H123" s="11">
        <v>64.02</v>
      </c>
      <c r="I123" s="131">
        <f>IF(A123=A122,"Addtnl Line / CO",VLOOKUP(A123,'PurchaseOrders.List-OCT'!$A$8:$E$259,2,0))</f>
        <v>45502</v>
      </c>
      <c r="J123" s="132">
        <f t="shared" si="5"/>
        <v>10288</v>
      </c>
      <c r="K123" s="131" t="str">
        <f t="shared" si="6"/>
        <v>Audio Enhancement</v>
      </c>
      <c r="L123" s="23">
        <f>IF(A123=A122,"Addtnl Line / CO",VLOOKUP(A123,'PurchaseOrders.List-JUL'!$A$8:$F$239,5,0))</f>
        <v>14037.22</v>
      </c>
      <c r="M123" s="131" t="str">
        <f>IF(A123=A122,"Addtnl Line / CO",VLOOKUP(A123,'PurchaseOrders.List-OCT'!$A$7:$F$260,6,0))</f>
        <v>Emailed</v>
      </c>
      <c r="N123" s="144">
        <f>VLOOKUP(A123, 'e.Builder Open PO Amts 10.21.25'!$F$7:$M$263,8,FALSE)</f>
        <v>64.02</v>
      </c>
      <c r="O123" s="144">
        <f t="shared" si="7"/>
        <v>0</v>
      </c>
      <c r="P123" s="133"/>
      <c r="Q123" s="7"/>
    </row>
    <row r="124" spans="1:17" ht="15.75" customHeight="1" x14ac:dyDescent="0.3">
      <c r="A124" s="179">
        <v>463495</v>
      </c>
      <c r="B124" s="179">
        <v>1</v>
      </c>
      <c r="C124" s="186" t="s">
        <v>176</v>
      </c>
      <c r="D124" s="186" t="s">
        <v>249</v>
      </c>
      <c r="E124" s="186" t="s">
        <v>177</v>
      </c>
      <c r="F124" s="186" t="s">
        <v>17</v>
      </c>
      <c r="G124" s="186" t="s">
        <v>18</v>
      </c>
      <c r="H124" s="11">
        <v>3400</v>
      </c>
      <c r="I124" s="131">
        <f>IF(A124=A123,"Addtnl Line / CO",VLOOKUP(A124,'PurchaseOrders.List-OCT'!$A$8:$E$259,2,0))</f>
        <v>45490</v>
      </c>
      <c r="J124" s="132">
        <f t="shared" si="5"/>
        <v>24567</v>
      </c>
      <c r="K124" s="131" t="str">
        <f t="shared" si="6"/>
        <v>CORE</v>
      </c>
      <c r="L124" s="23">
        <f>IF(A124=A123,"Addtnl Line / CO",VLOOKUP(A124,'PurchaseOrders.List-JUL'!$A$8:$F$239,5,0))</f>
        <v>3400</v>
      </c>
      <c r="M124" s="131" t="str">
        <f>IF(A124=A123,"Addtnl Line / CO",VLOOKUP(A124,'PurchaseOrders.List-OCT'!$A$7:$F$260,6,0))</f>
        <v>Emailed</v>
      </c>
      <c r="N124" s="144">
        <f>VLOOKUP(A124, 'e.Builder Open PO Amts 10.21.25'!$F$7:$M$263,8,FALSE)</f>
        <v>3400</v>
      </c>
      <c r="O124" s="144">
        <f t="shared" si="7"/>
        <v>0</v>
      </c>
      <c r="P124" s="133"/>
      <c r="Q124" s="7"/>
    </row>
    <row r="125" spans="1:17" ht="15.75" customHeight="1" x14ac:dyDescent="0.3">
      <c r="A125" s="179">
        <v>463411</v>
      </c>
      <c r="B125" s="179">
        <v>1</v>
      </c>
      <c r="C125" s="186" t="s">
        <v>150</v>
      </c>
      <c r="D125" s="186" t="s">
        <v>112</v>
      </c>
      <c r="E125" s="186" t="s">
        <v>151</v>
      </c>
      <c r="F125" s="186" t="s">
        <v>17</v>
      </c>
      <c r="G125" s="186" t="s">
        <v>18</v>
      </c>
      <c r="H125" s="11">
        <v>2905</v>
      </c>
      <c r="I125" s="131">
        <f>IF(A125=A124,"Addtnl Line / CO",VLOOKUP(A125,'PurchaseOrders.List-OCT'!$A$8:$E$259,2,0))</f>
        <v>45468</v>
      </c>
      <c r="J125" s="132">
        <f t="shared" si="5"/>
        <v>10320</v>
      </c>
      <c r="K125" s="131" t="str">
        <f t="shared" si="6"/>
        <v>GROUND Engineering Consultants, Inc.</v>
      </c>
      <c r="L125" s="23">
        <f>IF(A125=A124,"Addtnl Line / CO",VLOOKUP(A125,'PurchaseOrders.List-JUL'!$A$8:$F$239,5,0))</f>
        <v>5815</v>
      </c>
      <c r="M125" s="131" t="str">
        <f>IF(A125=A124,"Addtnl Line / CO",VLOOKUP(A125,'PurchaseOrders.List-OCT'!$A$7:$F$260,6,0))</f>
        <v>Emailed</v>
      </c>
      <c r="N125" s="144">
        <f>VLOOKUP(A125, 'e.Builder Open PO Amts 10.21.25'!$F$7:$M$263,8,FALSE)</f>
        <v>2905</v>
      </c>
      <c r="O125" s="144">
        <f t="shared" si="7"/>
        <v>0</v>
      </c>
      <c r="P125" s="133"/>
      <c r="Q125" s="7"/>
    </row>
    <row r="126" spans="1:17" ht="15.75" customHeight="1" x14ac:dyDescent="0.3">
      <c r="A126" s="179">
        <v>463365</v>
      </c>
      <c r="B126" s="179">
        <v>1</v>
      </c>
      <c r="C126" s="186" t="s">
        <v>6</v>
      </c>
      <c r="D126" s="186" t="s">
        <v>112</v>
      </c>
      <c r="E126" s="186" t="s">
        <v>142</v>
      </c>
      <c r="F126" s="186" t="s">
        <v>17</v>
      </c>
      <c r="G126" s="186" t="s">
        <v>18</v>
      </c>
      <c r="H126" s="11">
        <v>3392.5</v>
      </c>
      <c r="I126" s="131">
        <f>IF(A126=A125,"Addtnl Line / CO",VLOOKUP(A126,'PurchaseOrders.List-OCT'!$A$8:$E$259,2,0))</f>
        <v>45449</v>
      </c>
      <c r="J126" s="132">
        <f t="shared" si="5"/>
        <v>10320</v>
      </c>
      <c r="K126" s="131" t="str">
        <f t="shared" si="6"/>
        <v>GROUND Engineering Consultants, Inc.</v>
      </c>
      <c r="L126" s="23">
        <f>IF(A126=A125,"Addtnl Line / CO",VLOOKUP(A126,'PurchaseOrders.List-JUL'!$A$8:$F$239,5,0))</f>
        <v>28995</v>
      </c>
      <c r="M126" s="131" t="str">
        <f>IF(A126=A125,"Addtnl Line / CO",VLOOKUP(A126,'PurchaseOrders.List-OCT'!$A$7:$F$260,6,0))</f>
        <v>Emailed</v>
      </c>
      <c r="N126" s="144">
        <f>VLOOKUP(A126, 'e.Builder Open PO Amts 10.21.25'!$F$7:$M$263,8,FALSE)</f>
        <v>3392.5</v>
      </c>
      <c r="O126" s="144">
        <f t="shared" si="7"/>
        <v>0</v>
      </c>
      <c r="P126" s="133"/>
      <c r="Q126" s="7"/>
    </row>
    <row r="127" spans="1:17" ht="15.75" customHeight="1" x14ac:dyDescent="0.3">
      <c r="A127" s="179">
        <v>463305</v>
      </c>
      <c r="B127" s="179">
        <v>1</v>
      </c>
      <c r="C127" s="186" t="s">
        <v>24</v>
      </c>
      <c r="D127" s="186" t="s">
        <v>22</v>
      </c>
      <c r="E127" s="186" t="s">
        <v>181</v>
      </c>
      <c r="F127" s="186" t="s">
        <v>17</v>
      </c>
      <c r="G127" s="186" t="s">
        <v>18</v>
      </c>
      <c r="H127" s="11">
        <v>684623</v>
      </c>
      <c r="I127" s="131">
        <f>IF(A127=A126,"Addtnl Line / CO",VLOOKUP(A127,'PurchaseOrders.List-OCT'!$A$8:$E$259,2,0))</f>
        <v>45440</v>
      </c>
      <c r="J127" s="132">
        <f t="shared" si="5"/>
        <v>10254</v>
      </c>
      <c r="K127" s="131" t="str">
        <f t="shared" si="6"/>
        <v>Earth Services &amp; Abatement, LLC</v>
      </c>
      <c r="L127" s="23">
        <f>IF(A127=A126,"Addtnl Line / CO",VLOOKUP(A127,'PurchaseOrders.List-JUL'!$A$8:$F$239,5,0))</f>
        <v>2165935.79</v>
      </c>
      <c r="M127" s="131" t="str">
        <f>IF(A127=A126,"Addtnl Line / CO",VLOOKUP(A127,'PurchaseOrders.List-OCT'!$A$7:$F$260,6,0))</f>
        <v>Emailed</v>
      </c>
      <c r="N127" s="144">
        <f>VLOOKUP(A127, 'e.Builder Open PO Amts 10.21.25'!$F$7:$M$263,8,FALSE)</f>
        <v>1165591.1599999999</v>
      </c>
      <c r="O127" s="144">
        <f t="shared" si="7"/>
        <v>-480968.15999999992</v>
      </c>
      <c r="P127" s="133"/>
      <c r="Q127" s="7"/>
    </row>
    <row r="128" spans="1:17" ht="15.75" customHeight="1" x14ac:dyDescent="0.3">
      <c r="A128" s="179">
        <v>463254</v>
      </c>
      <c r="B128" s="179">
        <v>1</v>
      </c>
      <c r="C128" s="186" t="s">
        <v>92</v>
      </c>
      <c r="D128" s="186" t="s">
        <v>22</v>
      </c>
      <c r="E128" s="186" t="s">
        <v>149</v>
      </c>
      <c r="F128" s="186" t="s">
        <v>17</v>
      </c>
      <c r="G128" s="186" t="s">
        <v>18</v>
      </c>
      <c r="H128" s="11">
        <v>6866</v>
      </c>
      <c r="I128" s="131">
        <f>IF(A128=A127,"Addtnl Line / CO",VLOOKUP(A128,'PurchaseOrders.List-OCT'!$A$8:$E$259,2,0))</f>
        <v>45426</v>
      </c>
      <c r="J128" s="132">
        <f t="shared" si="5"/>
        <v>26157</v>
      </c>
      <c r="K128" s="131" t="str">
        <f t="shared" si="6"/>
        <v>Peak Environmental</v>
      </c>
      <c r="L128" s="23">
        <f>IF(A128=A127,"Addtnl Line / CO",VLOOKUP(A128,'PurchaseOrders.List-JUL'!$A$8:$F$239,5,0))</f>
        <v>154729</v>
      </c>
      <c r="M128" s="131" t="str">
        <f>IF(A128=A127,"Addtnl Line / CO",VLOOKUP(A128,'PurchaseOrders.List-OCT'!$A$7:$F$260,6,0))</f>
        <v>Emailed</v>
      </c>
      <c r="N128" s="144">
        <f>VLOOKUP(A128, 'e.Builder Open PO Amts 10.21.25'!$F$7:$M$263,8,FALSE)</f>
        <v>6866</v>
      </c>
      <c r="O128" s="144">
        <f t="shared" si="7"/>
        <v>0</v>
      </c>
      <c r="P128" s="133"/>
      <c r="Q128" s="7"/>
    </row>
    <row r="129" spans="1:27" ht="15.75" customHeight="1" x14ac:dyDescent="0.3">
      <c r="A129" s="179">
        <v>463232</v>
      </c>
      <c r="B129" s="179">
        <v>1</v>
      </c>
      <c r="C129" s="186" t="s">
        <v>92</v>
      </c>
      <c r="D129" s="186" t="s">
        <v>3</v>
      </c>
      <c r="E129" s="186" t="s">
        <v>149</v>
      </c>
      <c r="F129" s="186" t="s">
        <v>17</v>
      </c>
      <c r="G129" s="186" t="s">
        <v>18</v>
      </c>
      <c r="H129" s="11">
        <v>80</v>
      </c>
      <c r="I129" s="131">
        <f>IF(A129=A128,"Addtnl Line / CO",VLOOKUP(A129,'PurchaseOrders.List-OCT'!$A$8:$E$259,2,0))</f>
        <v>45419</v>
      </c>
      <c r="J129" s="132">
        <f t="shared" si="5"/>
        <v>10448</v>
      </c>
      <c r="K129" s="131" t="str">
        <f t="shared" si="6"/>
        <v>HSS Inc</v>
      </c>
      <c r="L129" s="23">
        <f>IF(A129=A128,"Addtnl Line / CO",VLOOKUP(A129,'PurchaseOrders.List-JUL'!$A$8:$F$239,5,0))</f>
        <v>32499</v>
      </c>
      <c r="M129" s="131" t="str">
        <f>IF(A129=A128,"Addtnl Line / CO",VLOOKUP(A129,'PurchaseOrders.List-OCT'!$A$7:$F$260,6,0))</f>
        <v>Emailed</v>
      </c>
      <c r="N129" s="144">
        <f>VLOOKUP(A129, 'e.Builder Open PO Amts 10.21.25'!$F$7:$M$263,8,FALSE)</f>
        <v>80</v>
      </c>
      <c r="O129" s="144">
        <f t="shared" si="7"/>
        <v>0</v>
      </c>
      <c r="P129" s="133"/>
      <c r="Q129" s="7"/>
    </row>
    <row r="130" spans="1:27" ht="15.75" customHeight="1" x14ac:dyDescent="0.3">
      <c r="A130" s="179">
        <v>463228</v>
      </c>
      <c r="B130" s="179">
        <v>1</v>
      </c>
      <c r="C130" s="186" t="s">
        <v>143</v>
      </c>
      <c r="D130" s="186" t="s">
        <v>12</v>
      </c>
      <c r="E130" s="186" t="s">
        <v>144</v>
      </c>
      <c r="F130" s="186" t="s">
        <v>17</v>
      </c>
      <c r="G130" s="186" t="s">
        <v>18</v>
      </c>
      <c r="H130" s="11">
        <v>1.44</v>
      </c>
      <c r="I130" s="131">
        <f>IF(A130=A129,"Addtnl Line / CO",VLOOKUP(A130,'PurchaseOrders.List-OCT'!$A$8:$E$259,2,0))</f>
        <v>45419</v>
      </c>
      <c r="J130" s="132">
        <f t="shared" si="5"/>
        <v>10211</v>
      </c>
      <c r="K130" s="131" t="str">
        <f t="shared" si="6"/>
        <v>School Outfitters</v>
      </c>
      <c r="L130" s="23">
        <f>IF(A130=A129,"Addtnl Line / CO",VLOOKUP(A130,'PurchaseOrders.List-JUL'!$A$8:$F$239,5,0))</f>
        <v>134255.01</v>
      </c>
      <c r="M130" s="131" t="str">
        <f>IF(A130=A129,"Addtnl Line / CO",VLOOKUP(A130,'PurchaseOrders.List-OCT'!$A$7:$F$260,6,0))</f>
        <v>Emailed</v>
      </c>
      <c r="N130" s="144">
        <f>VLOOKUP(A130, 'e.Builder Open PO Amts 10.21.25'!$F$7:$M$263,8,FALSE)</f>
        <v>1.44</v>
      </c>
      <c r="O130" s="144">
        <f t="shared" si="7"/>
        <v>0</v>
      </c>
      <c r="P130" s="133"/>
      <c r="Q130" s="7"/>
    </row>
    <row r="131" spans="1:27" ht="15.75" customHeight="1" x14ac:dyDescent="0.3">
      <c r="A131" s="179">
        <v>463225</v>
      </c>
      <c r="B131" s="179">
        <v>1</v>
      </c>
      <c r="C131" s="186" t="s">
        <v>131</v>
      </c>
      <c r="D131" s="186" t="s">
        <v>16</v>
      </c>
      <c r="E131" s="186" t="s">
        <v>132</v>
      </c>
      <c r="F131" s="186" t="s">
        <v>17</v>
      </c>
      <c r="G131" s="186" t="s">
        <v>18</v>
      </c>
      <c r="H131" s="11">
        <v>370043.46</v>
      </c>
      <c r="I131" s="131">
        <f>IF(A131=A130,"Addtnl Line / CO",VLOOKUP(A131,'PurchaseOrders.List-OCT'!$A$8:$E$259,2,0))</f>
        <v>45419</v>
      </c>
      <c r="J131" s="132">
        <f t="shared" si="5"/>
        <v>26916</v>
      </c>
      <c r="K131" s="131" t="str">
        <f t="shared" si="6"/>
        <v>Bryan Construction</v>
      </c>
      <c r="L131" s="23">
        <f>IF(A131=A130,"Addtnl Line / CO",VLOOKUP(A131,'PurchaseOrders.List-JUL'!$A$8:$F$239,5,0))</f>
        <v>3208039.79</v>
      </c>
      <c r="M131" s="131" t="str">
        <f>IF(A131=A130,"Addtnl Line / CO",VLOOKUP(A131,'PurchaseOrders.List-OCT'!$A$7:$F$260,6,0))</f>
        <v>Emailed</v>
      </c>
      <c r="N131" s="144">
        <f>VLOOKUP(A131, 'e.Builder Open PO Amts 10.21.25'!$F$7:$M$263,8,FALSE)</f>
        <v>431085.42</v>
      </c>
      <c r="O131" s="144">
        <f t="shared" si="7"/>
        <v>-61041.959999999963</v>
      </c>
      <c r="P131" s="224"/>
      <c r="Q131" s="7"/>
    </row>
    <row r="132" spans="1:27" ht="15.75" customHeight="1" x14ac:dyDescent="0.3">
      <c r="A132" s="179">
        <v>463224</v>
      </c>
      <c r="B132" s="179">
        <v>1</v>
      </c>
      <c r="C132" s="186" t="s">
        <v>268</v>
      </c>
      <c r="D132" s="186" t="s">
        <v>16</v>
      </c>
      <c r="E132" s="186" t="s">
        <v>258</v>
      </c>
      <c r="F132" s="186" t="s">
        <v>17</v>
      </c>
      <c r="G132" s="186" t="s">
        <v>18</v>
      </c>
      <c r="H132" s="11">
        <v>240971.64</v>
      </c>
      <c r="I132" s="131">
        <f>IF(A132=A131,"Addtnl Line / CO",VLOOKUP(A132,'PurchaseOrders.List-OCT'!$A$8:$E$259,2,0))</f>
        <v>45419</v>
      </c>
      <c r="J132" s="132">
        <f t="shared" si="5"/>
        <v>26916</v>
      </c>
      <c r="K132" s="131" t="str">
        <f t="shared" si="6"/>
        <v>Bryan Construction</v>
      </c>
      <c r="L132" s="23">
        <f>IF(A132=A131,"Addtnl Line / CO",VLOOKUP(A132,'PurchaseOrders.List-JUL'!$A$8:$F$239,5,0))</f>
        <v>1609972.73</v>
      </c>
      <c r="M132" s="131" t="str">
        <f>IF(A132=A131,"Addtnl Line / CO",VLOOKUP(A132,'PurchaseOrders.List-OCT'!$A$7:$F$260,6,0))</f>
        <v>Emailed</v>
      </c>
      <c r="N132" s="144">
        <f>VLOOKUP(A132, 'e.Builder Open PO Amts 10.21.25'!$F$7:$M$263,8,FALSE)</f>
        <v>303881.92</v>
      </c>
      <c r="O132" s="144">
        <f t="shared" si="7"/>
        <v>-62910.27999999997</v>
      </c>
      <c r="P132" s="223"/>
      <c r="Q132" s="7"/>
    </row>
    <row r="133" spans="1:27" ht="15.75" customHeight="1" x14ac:dyDescent="0.3">
      <c r="A133" s="179">
        <v>463221</v>
      </c>
      <c r="B133" s="179">
        <v>1</v>
      </c>
      <c r="C133" s="186" t="s">
        <v>123</v>
      </c>
      <c r="D133" s="186" t="s">
        <v>16</v>
      </c>
      <c r="E133" s="186" t="s">
        <v>124</v>
      </c>
      <c r="F133" s="186" t="s">
        <v>17</v>
      </c>
      <c r="G133" s="186" t="s">
        <v>18</v>
      </c>
      <c r="H133" s="11">
        <v>1772440.83</v>
      </c>
      <c r="I133" s="131">
        <f>IF(A133=A132,"Addtnl Line / CO",VLOOKUP(A133,'PurchaseOrders.List-OCT'!$A$8:$E$259,2,0))</f>
        <v>45418</v>
      </c>
      <c r="J133" s="132">
        <f t="shared" si="5"/>
        <v>23484</v>
      </c>
      <c r="K133" s="131" t="str">
        <f t="shared" si="6"/>
        <v>Palace Construction Co., Inc.</v>
      </c>
      <c r="L133" s="23">
        <f>IF(A133=A132,"Addtnl Line / CO",VLOOKUP(A133,'PurchaseOrders.List-JUL'!$A$8:$F$239,5,0))</f>
        <v>3965336.58</v>
      </c>
      <c r="M133" s="131" t="str">
        <f>IF(A133=A132,"Addtnl Line / CO",VLOOKUP(A133,'PurchaseOrders.List-OCT'!$A$7:$F$260,6,0))</f>
        <v>Emailed</v>
      </c>
      <c r="N133" s="144">
        <f>VLOOKUP(A133, 'e.Builder Open PO Amts 10.21.25'!$F$7:$M$263,8,FALSE)</f>
        <v>1357030.13</v>
      </c>
      <c r="O133" s="144">
        <f t="shared" si="7"/>
        <v>415410.70000000019</v>
      </c>
      <c r="P133" s="133"/>
      <c r="Q133" s="7"/>
    </row>
    <row r="134" spans="1:27" ht="15.75" customHeight="1" x14ac:dyDescent="0.3">
      <c r="A134" s="179">
        <v>463220</v>
      </c>
      <c r="B134" s="179">
        <v>1</v>
      </c>
      <c r="C134" s="186" t="s">
        <v>270</v>
      </c>
      <c r="D134" s="186" t="s">
        <v>16</v>
      </c>
      <c r="E134" s="186" t="s">
        <v>262</v>
      </c>
      <c r="F134" s="186" t="s">
        <v>17</v>
      </c>
      <c r="G134" s="186" t="s">
        <v>18</v>
      </c>
      <c r="H134" s="11">
        <v>68185.05</v>
      </c>
      <c r="I134" s="131">
        <f>IF(A134=A133,"Addtnl Line / CO",VLOOKUP(A134,'PurchaseOrders.List-OCT'!$A$8:$E$259,2,0))</f>
        <v>45418</v>
      </c>
      <c r="J134" s="132">
        <f t="shared" si="5"/>
        <v>25250</v>
      </c>
      <c r="K134" s="131" t="str">
        <f t="shared" si="6"/>
        <v>Taylor Kohrs  LLC</v>
      </c>
      <c r="L134" s="23">
        <f>IF(A134=A133,"Addtnl Line / CO",VLOOKUP(A134,'PurchaseOrders.List-JUL'!$A$8:$F$239,5,0))</f>
        <v>1041174.21</v>
      </c>
      <c r="M134" s="131" t="str">
        <f>IF(A134=A133,"Addtnl Line / CO",VLOOKUP(A134,'PurchaseOrders.List-OCT'!$A$7:$F$260,6,0))</f>
        <v>Emailed</v>
      </c>
      <c r="N134" s="144">
        <f>VLOOKUP(A134, 'e.Builder Open PO Amts 10.21.25'!$F$7:$M$263,8,FALSE)</f>
        <v>68185.05</v>
      </c>
      <c r="O134" s="144">
        <f t="shared" si="7"/>
        <v>0</v>
      </c>
      <c r="P134" s="133"/>
      <c r="Q134" s="7"/>
    </row>
    <row r="135" spans="1:27" ht="15.75" customHeight="1" x14ac:dyDescent="0.3">
      <c r="A135" s="179">
        <v>463203</v>
      </c>
      <c r="B135" s="179">
        <v>1</v>
      </c>
      <c r="C135" s="186" t="s">
        <v>6</v>
      </c>
      <c r="D135" s="186" t="s">
        <v>16</v>
      </c>
      <c r="E135" s="186" t="s">
        <v>142</v>
      </c>
      <c r="F135" s="186" t="s">
        <v>17</v>
      </c>
      <c r="G135" s="186" t="s">
        <v>18</v>
      </c>
      <c r="H135" s="11">
        <v>4765223.38</v>
      </c>
      <c r="I135" s="131">
        <f>IF(A135=A134,"Addtnl Line / CO",VLOOKUP(A135,'PurchaseOrders.List-OCT'!$A$8:$E$259,2,0))</f>
        <v>45412</v>
      </c>
      <c r="J135" s="132">
        <f t="shared" ref="J135:J198" si="8">IF(A135=A134,"Addtnl Line / CO",VLOOKUP(A135,Data_PO_List,3,0))</f>
        <v>26775</v>
      </c>
      <c r="K135" s="131" t="str">
        <f t="shared" ref="K135:K198" si="9">IF(A135=A134,"Addtnl Line / CO",VLOOKUP(A135,Data_PO_List,4,0))</f>
        <v>JHL Constructors LLC</v>
      </c>
      <c r="L135" s="23">
        <f>IF(A135=A134,"Addtnl Line / CO",VLOOKUP(A135,'PurchaseOrders.List-JUL'!$A$8:$F$239,5,0))</f>
        <v>13291831</v>
      </c>
      <c r="M135" s="131" t="str">
        <f>IF(A135=A134,"Addtnl Line / CO",VLOOKUP(A135,'PurchaseOrders.List-OCT'!$A$7:$F$260,6,0))</f>
        <v>Emailed</v>
      </c>
      <c r="N135" s="144">
        <f>VLOOKUP(A135, 'e.Builder Open PO Amts 10.21.25'!$F$7:$M$263,8,FALSE)</f>
        <v>4807224.38</v>
      </c>
      <c r="O135" s="144">
        <f t="shared" si="7"/>
        <v>-42001</v>
      </c>
      <c r="P135" s="133"/>
      <c r="Q135" s="7"/>
    </row>
    <row r="136" spans="1:27" ht="15.75" customHeight="1" x14ac:dyDescent="0.3">
      <c r="A136" s="179">
        <v>463195</v>
      </c>
      <c r="B136" s="179">
        <v>1</v>
      </c>
      <c r="C136" s="186" t="s">
        <v>2</v>
      </c>
      <c r="D136" s="186" t="s">
        <v>16</v>
      </c>
      <c r="E136" s="186" t="s">
        <v>170</v>
      </c>
      <c r="F136" s="186" t="s">
        <v>17</v>
      </c>
      <c r="G136" s="186" t="s">
        <v>18</v>
      </c>
      <c r="H136" s="11">
        <v>2865508.74</v>
      </c>
      <c r="I136" s="131">
        <f>IF(A136=A135,"Addtnl Line / CO",VLOOKUP(A136,'PurchaseOrders.List-OCT'!$A$8:$E$259,2,0))</f>
        <v>45411</v>
      </c>
      <c r="J136" s="132">
        <f t="shared" si="8"/>
        <v>26878</v>
      </c>
      <c r="K136" s="131" t="str">
        <f t="shared" si="9"/>
        <v>GH Phipps Construction</v>
      </c>
      <c r="L136" s="23">
        <f>IF(A136=A135,"Addtnl Line / CO",VLOOKUP(A136,'PurchaseOrders.List-JUL'!$A$8:$F$239,5,0))</f>
        <v>12494750.35</v>
      </c>
      <c r="M136" s="131" t="str">
        <f>IF(A136=A135,"Addtnl Line / CO",VLOOKUP(A136,'PurchaseOrders.List-OCT'!$A$7:$F$260,6,0))</f>
        <v>Emailed</v>
      </c>
      <c r="N136" s="144">
        <f>VLOOKUP(A136, 'e.Builder Open PO Amts 10.21.25'!$F$7:$M$263,8,FALSE)</f>
        <v>2865508.74</v>
      </c>
      <c r="O136" s="144">
        <f t="shared" si="7"/>
        <v>0</v>
      </c>
      <c r="P136" s="133"/>
      <c r="Q136" s="7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spans="1:27" ht="15.75" customHeight="1" x14ac:dyDescent="0.3">
      <c r="A137" s="179">
        <v>463194</v>
      </c>
      <c r="B137" s="179">
        <v>1</v>
      </c>
      <c r="C137" s="186" t="s">
        <v>168</v>
      </c>
      <c r="D137" s="186" t="s">
        <v>16</v>
      </c>
      <c r="E137" s="186" t="s">
        <v>169</v>
      </c>
      <c r="F137" s="186" t="s">
        <v>17</v>
      </c>
      <c r="G137" s="186" t="s">
        <v>18</v>
      </c>
      <c r="H137" s="11">
        <v>283393.58</v>
      </c>
      <c r="I137" s="131">
        <f>IF(A137=A136,"Addtnl Line / CO",VLOOKUP(A137,'PurchaseOrders.List-OCT'!$A$8:$E$259,2,0))</f>
        <v>45411</v>
      </c>
      <c r="J137" s="132">
        <f t="shared" si="8"/>
        <v>26878</v>
      </c>
      <c r="K137" s="131" t="str">
        <f t="shared" si="9"/>
        <v>GH Phipps Construction</v>
      </c>
      <c r="L137" s="23">
        <f>IF(A137=A136,"Addtnl Line / CO",VLOOKUP(A137,'PurchaseOrders.List-JUL'!$A$8:$F$239,5,0))</f>
        <v>2815809</v>
      </c>
      <c r="M137" s="131" t="str">
        <f>IF(A137=A136,"Addtnl Line / CO",VLOOKUP(A137,'PurchaseOrders.List-OCT'!$A$7:$F$260,6,0))</f>
        <v>Emailed</v>
      </c>
      <c r="N137" s="144">
        <f>VLOOKUP(A137, 'e.Builder Open PO Amts 10.21.25'!$F$7:$M$263,8,FALSE)</f>
        <v>283393.58</v>
      </c>
      <c r="O137" s="144">
        <f t="shared" si="7"/>
        <v>0</v>
      </c>
      <c r="P137" s="133"/>
      <c r="Q137" s="7"/>
    </row>
    <row r="138" spans="1:27" ht="15.75" customHeight="1" x14ac:dyDescent="0.3">
      <c r="A138" s="179">
        <v>463192</v>
      </c>
      <c r="B138" s="179">
        <v>1</v>
      </c>
      <c r="C138" s="186" t="s">
        <v>176</v>
      </c>
      <c r="D138" s="186" t="s">
        <v>19</v>
      </c>
      <c r="E138" s="186" t="s">
        <v>177</v>
      </c>
      <c r="F138" s="186" t="s">
        <v>17</v>
      </c>
      <c r="G138" s="186" t="s">
        <v>18</v>
      </c>
      <c r="H138" s="11">
        <v>22085.65</v>
      </c>
      <c r="I138" s="131">
        <f>IF(A138=A137,"Addtnl Line / CO",VLOOKUP(A138,'PurchaseOrders.List-OCT'!$A$8:$E$259,2,0))</f>
        <v>45411</v>
      </c>
      <c r="J138" s="132">
        <f t="shared" si="8"/>
        <v>16643</v>
      </c>
      <c r="K138" s="131" t="str">
        <f t="shared" si="9"/>
        <v>MOA ARCHITECTURE</v>
      </c>
      <c r="L138" s="23">
        <f>IF(A138=A137,"Addtnl Line / CO",VLOOKUP(A138,'PurchaseOrders.List-JUL'!$A$8:$F$239,5,0))</f>
        <v>162431</v>
      </c>
      <c r="M138" s="131" t="str">
        <f>IF(A138=A137,"Addtnl Line / CO",VLOOKUP(A138,'PurchaseOrders.List-OCT'!$A$7:$F$260,6,0))</f>
        <v>Emailed</v>
      </c>
      <c r="N138" s="144">
        <f>VLOOKUP(A138, 'e.Builder Open PO Amts 10.21.25'!$F$7:$M$263,8,FALSE)</f>
        <v>22085.65</v>
      </c>
      <c r="O138" s="144">
        <f t="shared" si="7"/>
        <v>0</v>
      </c>
      <c r="P138" s="133"/>
      <c r="Q138"/>
    </row>
    <row r="139" spans="1:27" ht="15.75" customHeight="1" x14ac:dyDescent="0.3">
      <c r="A139" s="179">
        <v>463191</v>
      </c>
      <c r="B139" s="179">
        <v>1</v>
      </c>
      <c r="C139" s="186" t="s">
        <v>178</v>
      </c>
      <c r="D139" s="186" t="s">
        <v>19</v>
      </c>
      <c r="E139" s="186" t="s">
        <v>179</v>
      </c>
      <c r="F139" s="186" t="s">
        <v>17</v>
      </c>
      <c r="G139" s="186" t="s">
        <v>18</v>
      </c>
      <c r="H139" s="11">
        <v>9033.75</v>
      </c>
      <c r="I139" s="131">
        <f>IF(A139=A138,"Addtnl Line / CO",VLOOKUP(A139,'PurchaseOrders.List-OCT'!$A$8:$E$259,2,0))</f>
        <v>45411</v>
      </c>
      <c r="J139" s="132">
        <f t="shared" si="8"/>
        <v>16643</v>
      </c>
      <c r="K139" s="131" t="str">
        <f t="shared" si="9"/>
        <v>MOA ARCHITECTURE</v>
      </c>
      <c r="L139" s="23">
        <f>IF(A139=A138,"Addtnl Line / CO",VLOOKUP(A139,'PurchaseOrders.List-JUL'!$A$8:$F$239,5,0))</f>
        <v>155130</v>
      </c>
      <c r="M139" s="131" t="str">
        <f>IF(A139=A138,"Addtnl Line / CO",VLOOKUP(A139,'PurchaseOrders.List-OCT'!$A$7:$F$260,6,0))</f>
        <v>Emailed</v>
      </c>
      <c r="N139" s="144">
        <f>VLOOKUP(A139, 'e.Builder Open PO Amts 10.21.25'!$F$7:$M$263,8,FALSE)</f>
        <v>9033.75</v>
      </c>
      <c r="O139" s="144">
        <f t="shared" si="7"/>
        <v>0</v>
      </c>
      <c r="P139" s="133"/>
      <c r="Q139" s="7"/>
    </row>
    <row r="140" spans="1:27" ht="15.75" customHeight="1" x14ac:dyDescent="0.3">
      <c r="A140" s="179">
        <v>463167</v>
      </c>
      <c r="B140" s="179">
        <v>1</v>
      </c>
      <c r="C140" s="186" t="s">
        <v>147</v>
      </c>
      <c r="D140" s="186" t="s">
        <v>16</v>
      </c>
      <c r="E140" s="186" t="s">
        <v>148</v>
      </c>
      <c r="F140" s="186" t="s">
        <v>17</v>
      </c>
      <c r="G140" s="186" t="s">
        <v>18</v>
      </c>
      <c r="H140" s="11">
        <v>141596.22</v>
      </c>
      <c r="I140" s="131">
        <f>IF(A140=A139,"Addtnl Line / CO",VLOOKUP(A140,'PurchaseOrders.List-OCT'!$A$8:$E$259,2,0))</f>
        <v>45405</v>
      </c>
      <c r="J140" s="132">
        <f t="shared" si="8"/>
        <v>25250</v>
      </c>
      <c r="K140" s="131" t="str">
        <f t="shared" si="9"/>
        <v>Taylor Kohrs  LLC</v>
      </c>
      <c r="L140" s="23">
        <f>IF(A140=A139,"Addtnl Line / CO",VLOOKUP(A140,'PurchaseOrders.List-JUL'!$A$8:$F$239,5,0))</f>
        <v>1707601.99</v>
      </c>
      <c r="M140" s="131" t="str">
        <f>IF(A140=A139,"Addtnl Line / CO",VLOOKUP(A140,'PurchaseOrders.List-OCT'!$A$7:$F$260,6,0))</f>
        <v>Emailed</v>
      </c>
      <c r="N140" s="144">
        <f>VLOOKUP(A140, 'e.Builder Open PO Amts 10.21.25'!$F$7:$M$263,8,FALSE)</f>
        <v>141596.22</v>
      </c>
      <c r="O140" s="144">
        <f t="shared" si="7"/>
        <v>0</v>
      </c>
      <c r="P140" s="133"/>
      <c r="Q140" s="7"/>
    </row>
    <row r="141" spans="1:27" ht="15.75" customHeight="1" x14ac:dyDescent="0.3">
      <c r="A141" s="179">
        <v>463146</v>
      </c>
      <c r="B141" s="179">
        <v>1</v>
      </c>
      <c r="C141" s="186" t="s">
        <v>93</v>
      </c>
      <c r="D141" s="186" t="s">
        <v>112</v>
      </c>
      <c r="E141" s="186" t="s">
        <v>264</v>
      </c>
      <c r="F141" s="186" t="s">
        <v>17</v>
      </c>
      <c r="G141" s="186" t="s">
        <v>18</v>
      </c>
      <c r="H141" s="11">
        <v>3997</v>
      </c>
      <c r="I141" s="131">
        <f>IF(A141=A140,"Addtnl Line / CO",VLOOKUP(A141,'PurchaseOrders.List-OCT'!$A$8:$E$259,2,0))</f>
        <v>45399</v>
      </c>
      <c r="J141" s="132">
        <f t="shared" si="8"/>
        <v>10407</v>
      </c>
      <c r="K141" s="131" t="str">
        <f t="shared" si="9"/>
        <v>Olsson</v>
      </c>
      <c r="L141" s="23">
        <f>IF(A141=A140,"Addtnl Line / CO",VLOOKUP(A141,'PurchaseOrders.List-JUL'!$A$8:$F$239,5,0))</f>
        <v>12836</v>
      </c>
      <c r="M141" s="131" t="str">
        <f>IF(A141=A140,"Addtnl Line / CO",VLOOKUP(A141,'PurchaseOrders.List-OCT'!$A$7:$F$260,6,0))</f>
        <v>Emailed</v>
      </c>
      <c r="N141" s="144">
        <f>VLOOKUP(A141, 'e.Builder Open PO Amts 10.21.25'!$F$7:$M$263,8,FALSE)</f>
        <v>3997</v>
      </c>
      <c r="O141" s="144">
        <f t="shared" si="7"/>
        <v>0</v>
      </c>
      <c r="P141" s="133"/>
      <c r="Q141" s="7"/>
    </row>
    <row r="142" spans="1:27" ht="15.75" customHeight="1" x14ac:dyDescent="0.3">
      <c r="A142" s="179">
        <v>463145</v>
      </c>
      <c r="B142" s="179">
        <v>1</v>
      </c>
      <c r="C142" s="186" t="s">
        <v>158</v>
      </c>
      <c r="D142" s="186" t="s">
        <v>112</v>
      </c>
      <c r="E142" s="186" t="s">
        <v>159</v>
      </c>
      <c r="F142" s="186" t="s">
        <v>17</v>
      </c>
      <c r="G142" s="186" t="s">
        <v>18</v>
      </c>
      <c r="H142" s="11">
        <v>7.5</v>
      </c>
      <c r="I142" s="131">
        <f>IF(A142=A141,"Addtnl Line / CO",VLOOKUP(A142,'PurchaseOrders.List-OCT'!$A$8:$E$259,2,0))</f>
        <v>45399</v>
      </c>
      <c r="J142" s="132">
        <f t="shared" si="8"/>
        <v>10407</v>
      </c>
      <c r="K142" s="131" t="str">
        <f t="shared" si="9"/>
        <v>Olsson</v>
      </c>
      <c r="L142" s="23">
        <f>IF(A142=A141,"Addtnl Line / CO",VLOOKUP(A142,'PurchaseOrders.List-JUL'!$A$8:$F$239,5,0))</f>
        <v>3647</v>
      </c>
      <c r="M142" s="131" t="str">
        <f>IF(A142=A141,"Addtnl Line / CO",VLOOKUP(A142,'PurchaseOrders.List-OCT'!$A$7:$F$260,6,0))</f>
        <v>Emailed</v>
      </c>
      <c r="N142" s="144">
        <f>VLOOKUP(A142, 'e.Builder Open PO Amts 10.21.25'!$F$7:$M$263,8,FALSE)</f>
        <v>7.5</v>
      </c>
      <c r="O142" s="144">
        <f t="shared" si="7"/>
        <v>0</v>
      </c>
      <c r="P142" s="133"/>
      <c r="Q142" s="7"/>
    </row>
    <row r="143" spans="1:27" ht="15.75" customHeight="1" x14ac:dyDescent="0.3">
      <c r="A143" s="179">
        <v>463144</v>
      </c>
      <c r="B143" s="179">
        <v>1</v>
      </c>
      <c r="C143" s="186" t="s">
        <v>165</v>
      </c>
      <c r="D143" s="186" t="s">
        <v>112</v>
      </c>
      <c r="E143" s="186" t="s">
        <v>166</v>
      </c>
      <c r="F143" s="186" t="s">
        <v>17</v>
      </c>
      <c r="G143" s="186" t="s">
        <v>18</v>
      </c>
      <c r="H143" s="11">
        <v>34.75</v>
      </c>
      <c r="I143" s="131">
        <f>IF(A143=A142,"Addtnl Line / CO",VLOOKUP(A143,'PurchaseOrders.List-OCT'!$A$8:$E$259,2,0))</f>
        <v>45399</v>
      </c>
      <c r="J143" s="132">
        <f t="shared" si="8"/>
        <v>10407</v>
      </c>
      <c r="K143" s="131" t="str">
        <f t="shared" si="9"/>
        <v>Olsson</v>
      </c>
      <c r="L143" s="23">
        <f>IF(A143=A142,"Addtnl Line / CO",VLOOKUP(A143,'PurchaseOrders.List-JUL'!$A$8:$F$239,5,0))</f>
        <v>6618</v>
      </c>
      <c r="M143" s="131" t="str">
        <f>IF(A143=A142,"Addtnl Line / CO",VLOOKUP(A143,'PurchaseOrders.List-OCT'!$A$7:$F$260,6,0))</f>
        <v>Emailed</v>
      </c>
      <c r="N143" s="144">
        <f>VLOOKUP(A143, 'e.Builder Open PO Amts 10.21.25'!$F$7:$M$263,8,FALSE)</f>
        <v>34.75</v>
      </c>
      <c r="O143" s="144">
        <f t="shared" si="7"/>
        <v>0</v>
      </c>
      <c r="P143" s="133"/>
      <c r="Q143" s="7"/>
    </row>
    <row r="144" spans="1:27" ht="15.75" customHeight="1" x14ac:dyDescent="0.3">
      <c r="A144" s="179">
        <v>463143</v>
      </c>
      <c r="B144" s="179">
        <v>1</v>
      </c>
      <c r="C144" s="186" t="s">
        <v>176</v>
      </c>
      <c r="D144" s="186" t="s">
        <v>112</v>
      </c>
      <c r="E144" s="186" t="s">
        <v>177</v>
      </c>
      <c r="F144" s="186" t="s">
        <v>17</v>
      </c>
      <c r="G144" s="186" t="s">
        <v>18</v>
      </c>
      <c r="H144" s="11">
        <v>60.75</v>
      </c>
      <c r="I144" s="131">
        <f>IF(A144=A143,"Addtnl Line / CO",VLOOKUP(A144,'PurchaseOrders.List-OCT'!$A$8:$E$259,2,0))</f>
        <v>45399</v>
      </c>
      <c r="J144" s="132">
        <f t="shared" si="8"/>
        <v>10407</v>
      </c>
      <c r="K144" s="131" t="str">
        <f t="shared" si="9"/>
        <v>Olsson</v>
      </c>
      <c r="L144" s="23">
        <f>IF(A144=A143,"Addtnl Line / CO",VLOOKUP(A144,'PurchaseOrders.List-JUL'!$A$8:$F$239,5,0))</f>
        <v>6453</v>
      </c>
      <c r="M144" s="131" t="str">
        <f>IF(A144=A143,"Addtnl Line / CO",VLOOKUP(A144,'PurchaseOrders.List-OCT'!$A$7:$F$260,6,0))</f>
        <v>Emailed</v>
      </c>
      <c r="N144" s="144">
        <f>VLOOKUP(A144, 'e.Builder Open PO Amts 10.21.25'!$F$7:$M$263,8,FALSE)</f>
        <v>60.75</v>
      </c>
      <c r="O144" s="144">
        <f t="shared" si="7"/>
        <v>0</v>
      </c>
      <c r="P144" s="133"/>
      <c r="Q144" s="7"/>
    </row>
    <row r="145" spans="1:17" ht="15.75" customHeight="1" x14ac:dyDescent="0.3">
      <c r="A145" s="179">
        <v>463141</v>
      </c>
      <c r="B145" s="179">
        <v>1</v>
      </c>
      <c r="C145" s="186" t="s">
        <v>268</v>
      </c>
      <c r="D145" s="186" t="s">
        <v>19</v>
      </c>
      <c r="E145" s="186" t="s">
        <v>258</v>
      </c>
      <c r="F145" s="186" t="s">
        <v>17</v>
      </c>
      <c r="G145" s="186" t="s">
        <v>18</v>
      </c>
      <c r="H145" s="11">
        <v>3592.05</v>
      </c>
      <c r="I145" s="131">
        <f>IF(A145=A144,"Addtnl Line / CO",VLOOKUP(A145,'PurchaseOrders.List-OCT'!$A$8:$E$259,2,0))</f>
        <v>45399</v>
      </c>
      <c r="J145" s="132">
        <f t="shared" si="8"/>
        <v>24077</v>
      </c>
      <c r="K145" s="131" t="str">
        <f t="shared" si="9"/>
        <v>LOA Architecture</v>
      </c>
      <c r="L145" s="23">
        <f>IF(A145=A144,"Addtnl Line / CO",VLOOKUP(A145,'PurchaseOrders.List-JUL'!$A$8:$F$239,5,0))</f>
        <v>90550</v>
      </c>
      <c r="M145" s="131" t="str">
        <f>IF(A145=A144,"Addtnl Line / CO",VLOOKUP(A145,'PurchaseOrders.List-OCT'!$A$7:$F$260,6,0))</f>
        <v>Emailed</v>
      </c>
      <c r="N145" s="144">
        <f>VLOOKUP(A145, 'e.Builder Open PO Amts 10.21.25'!$F$7:$M$263,8,FALSE)</f>
        <v>3592.05</v>
      </c>
      <c r="O145" s="144">
        <f t="shared" si="7"/>
        <v>0</v>
      </c>
      <c r="P145" s="133"/>
      <c r="Q145" s="7"/>
    </row>
    <row r="146" spans="1:17" ht="15.75" customHeight="1" x14ac:dyDescent="0.3">
      <c r="A146" s="179">
        <v>463135</v>
      </c>
      <c r="B146" s="179">
        <v>1</v>
      </c>
      <c r="C146" s="186" t="s">
        <v>131</v>
      </c>
      <c r="D146" s="186" t="s">
        <v>19</v>
      </c>
      <c r="E146" s="186" t="s">
        <v>132</v>
      </c>
      <c r="F146" s="186" t="s">
        <v>17</v>
      </c>
      <c r="G146" s="186" t="s">
        <v>18</v>
      </c>
      <c r="H146" s="11">
        <v>7466.9</v>
      </c>
      <c r="I146" s="131">
        <f>IF(A146=A145,"Addtnl Line / CO",VLOOKUP(A146,'PurchaseOrders.List-OCT'!$A$8:$E$259,2,0))</f>
        <v>45398</v>
      </c>
      <c r="J146" s="132">
        <f t="shared" si="8"/>
        <v>24077</v>
      </c>
      <c r="K146" s="131" t="str">
        <f t="shared" si="9"/>
        <v>LOA Architecture</v>
      </c>
      <c r="L146" s="23">
        <f>IF(A146=A145,"Addtnl Line / CO",VLOOKUP(A146,'PurchaseOrders.List-JUL'!$A$8:$F$239,5,0))</f>
        <v>283423</v>
      </c>
      <c r="M146" s="131" t="str">
        <f>IF(A146=A145,"Addtnl Line / CO",VLOOKUP(A146,'PurchaseOrders.List-OCT'!$A$7:$F$260,6,0))</f>
        <v>Emailed</v>
      </c>
      <c r="N146" s="144">
        <f>VLOOKUP(A146, 'e.Builder Open PO Amts 10.21.25'!$F$7:$M$263,8,FALSE)</f>
        <v>7466.9</v>
      </c>
      <c r="O146" s="144">
        <f t="shared" si="7"/>
        <v>0</v>
      </c>
      <c r="P146" s="133"/>
      <c r="Q146" s="7"/>
    </row>
    <row r="147" spans="1:17" ht="15.75" customHeight="1" x14ac:dyDescent="0.3">
      <c r="A147" s="179">
        <v>463134</v>
      </c>
      <c r="B147" s="179">
        <v>1</v>
      </c>
      <c r="C147" s="186" t="s">
        <v>178</v>
      </c>
      <c r="D147" s="186" t="s">
        <v>16</v>
      </c>
      <c r="E147" s="186" t="s">
        <v>179</v>
      </c>
      <c r="F147" s="186" t="s">
        <v>17</v>
      </c>
      <c r="G147" s="186" t="s">
        <v>18</v>
      </c>
      <c r="H147" s="11">
        <v>1256795.95</v>
      </c>
      <c r="I147" s="131">
        <f>IF(A147=A146,"Addtnl Line / CO",VLOOKUP(A147,'PurchaseOrders.List-OCT'!$A$8:$E$259,2,0))</f>
        <v>45398</v>
      </c>
      <c r="J147" s="132">
        <f t="shared" si="8"/>
        <v>26686</v>
      </c>
      <c r="K147" s="131" t="str">
        <f t="shared" si="9"/>
        <v>Howell Construction</v>
      </c>
      <c r="L147" s="23">
        <f>IF(A147=A146,"Addtnl Line / CO",VLOOKUP(A147,'PurchaseOrders.List-JUL'!$A$8:$F$239,5,0))</f>
        <v>2570573.06</v>
      </c>
      <c r="M147" s="131" t="str">
        <f>IF(A147=A146,"Addtnl Line / CO",VLOOKUP(A147,'PurchaseOrders.List-OCT'!$A$7:$F$260,6,0))</f>
        <v>Emailed</v>
      </c>
      <c r="N147" s="144">
        <f>VLOOKUP(A147, 'e.Builder Open PO Amts 10.21.25'!$F$7:$M$263,8,FALSE)</f>
        <v>1256795.95</v>
      </c>
      <c r="O147" s="144">
        <f t="shared" si="7"/>
        <v>0</v>
      </c>
      <c r="P147" s="133"/>
      <c r="Q147" s="7"/>
    </row>
    <row r="148" spans="1:17" ht="15.75" customHeight="1" x14ac:dyDescent="0.3">
      <c r="A148" s="179">
        <v>463133</v>
      </c>
      <c r="B148" s="179">
        <v>1</v>
      </c>
      <c r="C148" s="186" t="s">
        <v>176</v>
      </c>
      <c r="D148" s="186" t="s">
        <v>16</v>
      </c>
      <c r="E148" s="186" t="s">
        <v>177</v>
      </c>
      <c r="F148" s="186" t="s">
        <v>17</v>
      </c>
      <c r="G148" s="186" t="s">
        <v>18</v>
      </c>
      <c r="H148" s="11">
        <v>145500.72</v>
      </c>
      <c r="I148" s="131">
        <f>IF(A148=A147,"Addtnl Line / CO",VLOOKUP(A148,'PurchaseOrders.List-OCT'!$A$8:$E$259,2,0))</f>
        <v>45398</v>
      </c>
      <c r="J148" s="132">
        <f t="shared" si="8"/>
        <v>26686</v>
      </c>
      <c r="K148" s="131" t="str">
        <f t="shared" si="9"/>
        <v>Howell Construction</v>
      </c>
      <c r="L148" s="23">
        <f>IF(A148=A147,"Addtnl Line / CO",VLOOKUP(A148,'PurchaseOrders.List-JUL'!$A$8:$F$239,5,0))</f>
        <v>1255454.25</v>
      </c>
      <c r="M148" s="131" t="str">
        <f>IF(A148=A147,"Addtnl Line / CO",VLOOKUP(A148,'PurchaseOrders.List-OCT'!$A$7:$F$260,6,0))</f>
        <v>Emailed</v>
      </c>
      <c r="N148" s="144">
        <f>VLOOKUP(A148, 'e.Builder Open PO Amts 10.21.25'!$F$7:$M$263,8,FALSE)</f>
        <v>198456.58</v>
      </c>
      <c r="O148" s="144">
        <f t="shared" si="7"/>
        <v>-52955.859999999986</v>
      </c>
      <c r="P148" s="133"/>
      <c r="Q148" s="7"/>
    </row>
    <row r="149" spans="1:17" ht="15.75" customHeight="1" x14ac:dyDescent="0.3">
      <c r="A149" s="179">
        <v>463132</v>
      </c>
      <c r="B149" s="179">
        <v>1</v>
      </c>
      <c r="C149" s="186" t="s">
        <v>143</v>
      </c>
      <c r="D149" s="186" t="s">
        <v>22</v>
      </c>
      <c r="E149" s="186" t="s">
        <v>144</v>
      </c>
      <c r="F149" s="186" t="s">
        <v>17</v>
      </c>
      <c r="G149" s="186" t="s">
        <v>18</v>
      </c>
      <c r="H149" s="11">
        <v>42425.57</v>
      </c>
      <c r="I149" s="131">
        <f>IF(A149=A148,"Addtnl Line / CO",VLOOKUP(A149,'PurchaseOrders.List-OCT'!$A$8:$E$259,2,0))</f>
        <v>45398</v>
      </c>
      <c r="J149" s="132">
        <f t="shared" si="8"/>
        <v>26163</v>
      </c>
      <c r="K149" s="131" t="str">
        <f t="shared" si="9"/>
        <v>JKS Industries, LLC</v>
      </c>
      <c r="L149" s="23">
        <f>IF(A149=A148,"Addtnl Line / CO",VLOOKUP(A149,'PurchaseOrders.List-JUL'!$A$8:$F$239,5,0))</f>
        <v>375734.38</v>
      </c>
      <c r="M149" s="131" t="str">
        <f>IF(A149=A148,"Addtnl Line / CO",VLOOKUP(A149,'PurchaseOrders.List-OCT'!$A$7:$F$260,6,0))</f>
        <v>Emailed</v>
      </c>
      <c r="N149" s="144">
        <f>VLOOKUP(A149, 'e.Builder Open PO Amts 10.21.25'!$F$7:$M$263,8,FALSE)</f>
        <v>42425.57</v>
      </c>
      <c r="O149" s="144">
        <f t="shared" si="7"/>
        <v>0</v>
      </c>
      <c r="P149" s="133"/>
      <c r="Q149" s="7"/>
    </row>
    <row r="150" spans="1:17" ht="15.75" customHeight="1" x14ac:dyDescent="0.3">
      <c r="A150" s="179">
        <v>463122</v>
      </c>
      <c r="B150" s="179">
        <v>1</v>
      </c>
      <c r="C150" s="186" t="s">
        <v>123</v>
      </c>
      <c r="D150" s="186" t="s">
        <v>19</v>
      </c>
      <c r="E150" s="186" t="s">
        <v>124</v>
      </c>
      <c r="F150" s="186" t="s">
        <v>17</v>
      </c>
      <c r="G150" s="186" t="s">
        <v>18</v>
      </c>
      <c r="H150" s="11">
        <v>24984.38</v>
      </c>
      <c r="I150" s="131">
        <f>IF(A150=A149,"Addtnl Line / CO",VLOOKUP(A150,'PurchaseOrders.List-OCT'!$A$8:$E$259,2,0))</f>
        <v>45397</v>
      </c>
      <c r="J150" s="132">
        <f t="shared" si="8"/>
        <v>24279</v>
      </c>
      <c r="K150" s="131" t="str">
        <f t="shared" si="9"/>
        <v>Cuningham Group Architecture</v>
      </c>
      <c r="L150" s="23">
        <f>IF(A150=A149,"Addtnl Line / CO",VLOOKUP(A150,'PurchaseOrders.List-JUL'!$A$8:$F$239,5,0))</f>
        <v>384375</v>
      </c>
      <c r="M150" s="131" t="str">
        <f>IF(A150=A149,"Addtnl Line / CO",VLOOKUP(A150,'PurchaseOrders.List-OCT'!$A$7:$F$260,6,0))</f>
        <v>Emailed</v>
      </c>
      <c r="N150" s="144">
        <f>VLOOKUP(A150, 'e.Builder Open PO Amts 10.21.25'!$F$7:$M$263,8,FALSE)</f>
        <v>24984.38</v>
      </c>
      <c r="O150" s="144">
        <f t="shared" si="7"/>
        <v>0</v>
      </c>
      <c r="P150" s="133"/>
      <c r="Q150" s="7"/>
    </row>
    <row r="151" spans="1:17" ht="15.75" customHeight="1" x14ac:dyDescent="0.3">
      <c r="A151" s="179">
        <v>463118</v>
      </c>
      <c r="B151" s="179">
        <v>1</v>
      </c>
      <c r="C151" s="186" t="s">
        <v>145</v>
      </c>
      <c r="D151" s="186" t="s">
        <v>250</v>
      </c>
      <c r="E151" s="186" t="s">
        <v>146</v>
      </c>
      <c r="F151" s="186" t="s">
        <v>17</v>
      </c>
      <c r="G151" s="186" t="s">
        <v>18</v>
      </c>
      <c r="H151" s="11">
        <v>8740.35</v>
      </c>
      <c r="I151" s="131">
        <f>IF(A151=A150,"Addtnl Line / CO",VLOOKUP(A151,'PurchaseOrders.List-OCT'!$A$8:$E$259,2,0))</f>
        <v>45397</v>
      </c>
      <c r="J151" s="132">
        <f t="shared" si="8"/>
        <v>24038</v>
      </c>
      <c r="K151" s="131" t="str">
        <f t="shared" si="9"/>
        <v>Prestige Corporate Relocation</v>
      </c>
      <c r="L151" s="23">
        <f>IF(A151=A150,"Addtnl Line / CO",VLOOKUP(A151,'PurchaseOrders.List-JUL'!$A$8:$F$239,5,0))</f>
        <v>17480.7</v>
      </c>
      <c r="M151" s="131" t="str">
        <f>IF(A151=A150,"Addtnl Line / CO",VLOOKUP(A151,'PurchaseOrders.List-OCT'!$A$7:$F$260,6,0))</f>
        <v>Emailed</v>
      </c>
      <c r="N151" s="144">
        <f>VLOOKUP(A151, 'e.Builder Open PO Amts 10.21.25'!$F$7:$M$263,8,FALSE)</f>
        <v>8740.35</v>
      </c>
      <c r="O151" s="144">
        <f t="shared" si="7"/>
        <v>0</v>
      </c>
      <c r="P151" s="133"/>
      <c r="Q151" s="7"/>
    </row>
    <row r="152" spans="1:17" ht="15.75" customHeight="1" x14ac:dyDescent="0.3">
      <c r="A152" s="179">
        <v>463107</v>
      </c>
      <c r="B152" s="179">
        <v>1</v>
      </c>
      <c r="C152" s="186" t="s">
        <v>168</v>
      </c>
      <c r="D152" s="186" t="s">
        <v>19</v>
      </c>
      <c r="E152" s="186" t="s">
        <v>169</v>
      </c>
      <c r="F152" s="186" t="s">
        <v>17</v>
      </c>
      <c r="G152" s="186" t="s">
        <v>18</v>
      </c>
      <c r="H152" s="11">
        <v>3846</v>
      </c>
      <c r="I152" s="131">
        <f>IF(A152=A151,"Addtnl Line / CO",VLOOKUP(A152,'PurchaseOrders.List-OCT'!$A$8:$E$259,2,0))</f>
        <v>45392</v>
      </c>
      <c r="J152" s="132">
        <f t="shared" si="8"/>
        <v>10290</v>
      </c>
      <c r="K152" s="131" t="str">
        <f t="shared" si="9"/>
        <v>RTA Inc</v>
      </c>
      <c r="L152" s="23">
        <f>IF(A152=A151,"Addtnl Line / CO",VLOOKUP(A152,'PurchaseOrders.List-JUL'!$A$8:$F$239,5,0))</f>
        <v>150134</v>
      </c>
      <c r="M152" s="131" t="str">
        <f>IF(A152=A151,"Addtnl Line / CO",VLOOKUP(A152,'PurchaseOrders.List-OCT'!$A$7:$F$260,6,0))</f>
        <v>Printed</v>
      </c>
      <c r="N152" s="144">
        <f>VLOOKUP(A152, 'e.Builder Open PO Amts 10.21.25'!$F$7:$M$263,8,FALSE)</f>
        <v>3846</v>
      </c>
      <c r="O152" s="144">
        <f t="shared" si="7"/>
        <v>0</v>
      </c>
      <c r="P152" s="133"/>
      <c r="Q152" s="7"/>
    </row>
    <row r="153" spans="1:17" ht="15.75" customHeight="1" x14ac:dyDescent="0.3">
      <c r="A153" s="179">
        <v>463102</v>
      </c>
      <c r="B153" s="179">
        <v>1</v>
      </c>
      <c r="C153" s="186" t="s">
        <v>270</v>
      </c>
      <c r="D153" s="186" t="s">
        <v>19</v>
      </c>
      <c r="E153" s="186" t="s">
        <v>262</v>
      </c>
      <c r="F153" s="186" t="s">
        <v>17</v>
      </c>
      <c r="G153" s="186" t="s">
        <v>18</v>
      </c>
      <c r="H153" s="11">
        <v>2162.75</v>
      </c>
      <c r="I153" s="131">
        <f>IF(A153=A152,"Addtnl Line / CO",VLOOKUP(A153,'PurchaseOrders.List-OCT'!$A$8:$E$259,2,0))</f>
        <v>45390</v>
      </c>
      <c r="J153" s="132">
        <f t="shared" si="8"/>
        <v>25614</v>
      </c>
      <c r="K153" s="131" t="str">
        <f t="shared" si="9"/>
        <v>Eidos Architects PC</v>
      </c>
      <c r="L153" s="23">
        <f>IF(A153=A152,"Addtnl Line / CO",VLOOKUP(A153,'PurchaseOrders.List-JUL'!$A$8:$F$239,5,0))</f>
        <v>61110</v>
      </c>
      <c r="M153" s="131" t="str">
        <f>IF(A153=A152,"Addtnl Line / CO",VLOOKUP(A153,'PurchaseOrders.List-OCT'!$A$7:$F$260,6,0))</f>
        <v>Emailed</v>
      </c>
      <c r="N153" s="144">
        <f>VLOOKUP(A153, 'e.Builder Open PO Amts 10.21.25'!$F$7:$M$263,8,FALSE)</f>
        <v>2162.75</v>
      </c>
      <c r="O153" s="144">
        <f t="shared" si="7"/>
        <v>0</v>
      </c>
      <c r="P153" s="133"/>
      <c r="Q153" s="7"/>
    </row>
    <row r="154" spans="1:17" ht="15.75" customHeight="1" x14ac:dyDescent="0.3">
      <c r="A154" s="179">
        <v>463092</v>
      </c>
      <c r="B154" s="179">
        <v>2</v>
      </c>
      <c r="C154" s="186" t="s">
        <v>147</v>
      </c>
      <c r="D154" s="186" t="s">
        <v>19</v>
      </c>
      <c r="E154" s="186" t="s">
        <v>148</v>
      </c>
      <c r="F154" s="186" t="s">
        <v>17</v>
      </c>
      <c r="G154" s="186" t="s">
        <v>18</v>
      </c>
      <c r="H154" s="11">
        <v>5025</v>
      </c>
      <c r="I154" s="131">
        <f>IF(A154=A153,"Addtnl Line / CO",VLOOKUP(A154,'PurchaseOrders.List-OCT'!$A$8:$E$259,2,0))</f>
        <v>45385</v>
      </c>
      <c r="J154" s="132">
        <f t="shared" si="8"/>
        <v>25614</v>
      </c>
      <c r="K154" s="131" t="str">
        <f t="shared" si="9"/>
        <v>Eidos Architects PC</v>
      </c>
      <c r="L154" s="23">
        <f>IF(A154=A153,"Addtnl Line / CO",VLOOKUP(A154,'PurchaseOrders.List-JUL'!$A$8:$F$239,5,0))</f>
        <v>175705</v>
      </c>
      <c r="M154" s="131" t="str">
        <f>IF(A154=A153,"Addtnl Line / CO",VLOOKUP(A154,'PurchaseOrders.List-OCT'!$A$7:$F$260,6,0))</f>
        <v>Printed</v>
      </c>
      <c r="N154" s="144">
        <f>VLOOKUP(A154, 'e.Builder Open PO Amts 10.21.25'!$F$7:$M$263,8,FALSE)</f>
        <v>5025</v>
      </c>
      <c r="O154" s="144">
        <f t="shared" si="7"/>
        <v>0</v>
      </c>
      <c r="P154" s="133"/>
      <c r="Q154" s="7"/>
    </row>
    <row r="155" spans="1:17" ht="15.75" customHeight="1" x14ac:dyDescent="0.3">
      <c r="A155" s="179">
        <v>463023</v>
      </c>
      <c r="B155" s="179">
        <v>1</v>
      </c>
      <c r="C155" s="186" t="s">
        <v>299</v>
      </c>
      <c r="D155" s="186" t="s">
        <v>314</v>
      </c>
      <c r="E155" s="186" t="s">
        <v>300</v>
      </c>
      <c r="F155" s="186" t="s">
        <v>17</v>
      </c>
      <c r="G155" s="186" t="s">
        <v>18</v>
      </c>
      <c r="H155" s="11">
        <v>481.9</v>
      </c>
      <c r="I155" s="131">
        <f>IF(A155=A154,"Addtnl Line / CO",VLOOKUP(A155,'PurchaseOrders.List-OCT'!$A$8:$E$259,2,0))</f>
        <v>45352</v>
      </c>
      <c r="J155" s="132">
        <f t="shared" si="8"/>
        <v>26707</v>
      </c>
      <c r="K155" s="131" t="str">
        <f t="shared" si="9"/>
        <v>Willscot Mobile Mini</v>
      </c>
      <c r="L155" s="23">
        <f>IF(A155=A154,"Addtnl Line / CO",VLOOKUP(A155,'PurchaseOrders.List-JUL'!$A$8:$F$239,5,0))</f>
        <v>56462.8</v>
      </c>
      <c r="M155" s="131" t="str">
        <f>IF(A155=A154,"Addtnl Line / CO",VLOOKUP(A155,'PurchaseOrders.List-OCT'!$A$7:$F$260,6,0))</f>
        <v>Emailed</v>
      </c>
      <c r="N155" s="144">
        <f>VLOOKUP(A155, 'e.Builder Open PO Amts 10.21.25'!$F$7:$M$263,8,FALSE)</f>
        <v>481.9</v>
      </c>
      <c r="O155" s="144">
        <f t="shared" si="7"/>
        <v>0</v>
      </c>
      <c r="P155" s="133"/>
      <c r="Q155" s="7"/>
    </row>
    <row r="156" spans="1:17" ht="15.75" customHeight="1" x14ac:dyDescent="0.3">
      <c r="A156" s="179">
        <v>462966</v>
      </c>
      <c r="B156" s="179">
        <v>1</v>
      </c>
      <c r="C156" s="186" t="s">
        <v>2</v>
      </c>
      <c r="D156" s="186" t="s">
        <v>19</v>
      </c>
      <c r="E156" s="186" t="s">
        <v>170</v>
      </c>
      <c r="F156" s="186" t="s">
        <v>17</v>
      </c>
      <c r="G156" s="186" t="s">
        <v>18</v>
      </c>
      <c r="H156" s="11">
        <v>49543.75</v>
      </c>
      <c r="I156" s="131">
        <f>IF(A156=A155,"Addtnl Line / CO",VLOOKUP(A156,'PurchaseOrders.List-OCT'!$A$8:$E$259,2,0))</f>
        <v>45338</v>
      </c>
      <c r="J156" s="132">
        <f t="shared" si="8"/>
        <v>10290</v>
      </c>
      <c r="K156" s="131" t="str">
        <f t="shared" si="9"/>
        <v>RTA Inc</v>
      </c>
      <c r="L156" s="23">
        <f>IF(A156=A155,"Addtnl Line / CO",VLOOKUP(A156,'PurchaseOrders.List-JUL'!$A$8:$F$239,5,0))</f>
        <v>690850</v>
      </c>
      <c r="M156" s="131" t="str">
        <f>IF(A156=A155,"Addtnl Line / CO",VLOOKUP(A156,'PurchaseOrders.List-OCT'!$A$7:$F$260,6,0))</f>
        <v>Emailed</v>
      </c>
      <c r="N156" s="144">
        <f>VLOOKUP(A156, 'e.Builder Open PO Amts 10.21.25'!$F$7:$M$263,8,FALSE)</f>
        <v>49543.75</v>
      </c>
      <c r="O156" s="144">
        <f t="shared" si="7"/>
        <v>0</v>
      </c>
      <c r="P156" s="133"/>
      <c r="Q156" s="7"/>
    </row>
    <row r="157" spans="1:17" ht="15.75" customHeight="1" x14ac:dyDescent="0.3">
      <c r="A157" s="179">
        <v>462948</v>
      </c>
      <c r="B157" s="179">
        <v>1</v>
      </c>
      <c r="C157" s="186" t="s">
        <v>115</v>
      </c>
      <c r="D157" s="186" t="s">
        <v>112</v>
      </c>
      <c r="E157" s="186" t="s">
        <v>133</v>
      </c>
      <c r="F157" s="186" t="s">
        <v>17</v>
      </c>
      <c r="G157" s="186" t="s">
        <v>18</v>
      </c>
      <c r="H157" s="11">
        <v>4610</v>
      </c>
      <c r="I157" s="131">
        <f>IF(A157=A156,"Addtnl Line / CO",VLOOKUP(A157,'PurchaseOrders.List-OCT'!$A$8:$E$259,2,0))</f>
        <v>45331</v>
      </c>
      <c r="J157" s="132">
        <f t="shared" si="8"/>
        <v>10320</v>
      </c>
      <c r="K157" s="131" t="str">
        <f t="shared" si="9"/>
        <v>GROUND Engineering Consultants, Inc.</v>
      </c>
      <c r="L157" s="23">
        <f>IF(A157=A156,"Addtnl Line / CO",VLOOKUP(A157,'PurchaseOrders.List-JUL'!$A$8:$F$239,5,0))</f>
        <v>14475</v>
      </c>
      <c r="M157" s="131" t="str">
        <f>IF(A157=A156,"Addtnl Line / CO",VLOOKUP(A157,'PurchaseOrders.List-OCT'!$A$7:$F$260,6,0))</f>
        <v>Emailed</v>
      </c>
      <c r="N157" s="144">
        <f>VLOOKUP(A157, 'e.Builder Open PO Amts 10.21.25'!$F$7:$M$263,8,FALSE)</f>
        <v>4610</v>
      </c>
      <c r="O157" s="144">
        <f t="shared" si="7"/>
        <v>0</v>
      </c>
      <c r="P157" s="133"/>
      <c r="Q157" s="7"/>
    </row>
    <row r="158" spans="1:17" ht="15.75" customHeight="1" x14ac:dyDescent="0.3">
      <c r="A158" s="179">
        <v>462940</v>
      </c>
      <c r="B158" s="179">
        <v>1</v>
      </c>
      <c r="C158" s="186" t="s">
        <v>9</v>
      </c>
      <c r="D158" s="186" t="s">
        <v>112</v>
      </c>
      <c r="E158" s="186" t="s">
        <v>167</v>
      </c>
      <c r="F158" s="186" t="s">
        <v>17</v>
      </c>
      <c r="G158" s="186" t="s">
        <v>18</v>
      </c>
      <c r="H158" s="11">
        <v>45</v>
      </c>
      <c r="I158" s="131">
        <f>IF(A158=A157,"Addtnl Line / CO",VLOOKUP(A158,'PurchaseOrders.List-OCT'!$A$8:$E$259,2,0))</f>
        <v>45329</v>
      </c>
      <c r="J158" s="132">
        <f t="shared" si="8"/>
        <v>10320</v>
      </c>
      <c r="K158" s="131" t="str">
        <f t="shared" si="9"/>
        <v>GROUND Engineering Consultants, Inc.</v>
      </c>
      <c r="L158" s="23">
        <f>IF(A158=A157,"Addtnl Line / CO",VLOOKUP(A158,'PurchaseOrders.List-JUL'!$A$8:$F$239,5,0))</f>
        <v>4935</v>
      </c>
      <c r="M158" s="131" t="str">
        <f>IF(A158=A157,"Addtnl Line / CO",VLOOKUP(A158,'PurchaseOrders.List-OCT'!$A$7:$F$260,6,0))</f>
        <v>Emailed</v>
      </c>
      <c r="N158" s="144">
        <f>VLOOKUP(A158, 'e.Builder Open PO Amts 10.21.25'!$F$7:$M$263,8,FALSE)</f>
        <v>45</v>
      </c>
      <c r="O158" s="144">
        <f t="shared" si="7"/>
        <v>0</v>
      </c>
      <c r="P158" s="133"/>
      <c r="Q158" s="7"/>
    </row>
    <row r="159" spans="1:17" ht="15.75" customHeight="1" x14ac:dyDescent="0.3">
      <c r="A159" s="179">
        <v>462932</v>
      </c>
      <c r="B159" s="179">
        <v>1</v>
      </c>
      <c r="C159" s="186" t="s">
        <v>152</v>
      </c>
      <c r="D159" s="186" t="s">
        <v>304</v>
      </c>
      <c r="E159" s="186" t="s">
        <v>153</v>
      </c>
      <c r="F159" s="186" t="s">
        <v>17</v>
      </c>
      <c r="G159" s="186" t="s">
        <v>18</v>
      </c>
      <c r="H159" s="11">
        <v>1584</v>
      </c>
      <c r="I159" s="131">
        <f>IF(A159=A158,"Addtnl Line / CO",VLOOKUP(A159,'PurchaseOrders.List-OCT'!$A$8:$E$259,2,0))</f>
        <v>45328</v>
      </c>
      <c r="J159" s="132">
        <f t="shared" si="8"/>
        <v>10244</v>
      </c>
      <c r="K159" s="131" t="str">
        <f t="shared" si="9"/>
        <v>Sport Tech Flooring LLC</v>
      </c>
      <c r="L159" s="23">
        <f>IF(A159=A158,"Addtnl Line / CO",VLOOKUP(A159,'PurchaseOrders.List-JUL'!$A$8:$F$239,5,0))</f>
        <v>5328</v>
      </c>
      <c r="M159" s="131" t="str">
        <f>IF(A159=A158,"Addtnl Line / CO",VLOOKUP(A159,'PurchaseOrders.List-OCT'!$A$7:$F$260,6,0))</f>
        <v>Emailed</v>
      </c>
      <c r="N159" s="144">
        <f>VLOOKUP(A159, 'e.Builder Open PO Amts 10.21.25'!$F$7:$M$263,8,FALSE)</f>
        <v>1584</v>
      </c>
      <c r="O159" s="144">
        <f t="shared" si="7"/>
        <v>0</v>
      </c>
      <c r="P159" s="133"/>
      <c r="Q159" s="7"/>
    </row>
    <row r="160" spans="1:17" ht="15.75" customHeight="1" x14ac:dyDescent="0.3">
      <c r="A160" s="179">
        <v>462915</v>
      </c>
      <c r="B160" s="179">
        <v>1</v>
      </c>
      <c r="C160" s="186" t="s">
        <v>105</v>
      </c>
      <c r="D160" s="186" t="s">
        <v>112</v>
      </c>
      <c r="E160" s="186" t="s">
        <v>238</v>
      </c>
      <c r="F160" s="186" t="s">
        <v>17</v>
      </c>
      <c r="G160" s="186" t="s">
        <v>18</v>
      </c>
      <c r="H160" s="11">
        <v>642</v>
      </c>
      <c r="I160" s="131">
        <f>IF(A160=A159,"Addtnl Line / CO",VLOOKUP(A160,'PurchaseOrders.List-OCT'!$A$8:$E$259,2,0))</f>
        <v>45323</v>
      </c>
      <c r="J160" s="132">
        <f t="shared" si="8"/>
        <v>10407</v>
      </c>
      <c r="K160" s="131" t="str">
        <f t="shared" si="9"/>
        <v>Olsson</v>
      </c>
      <c r="L160" s="23">
        <f>IF(A160=A159,"Addtnl Line / CO",VLOOKUP(A160,'PurchaseOrders.List-JUL'!$A$8:$F$239,5,0))</f>
        <v>3401</v>
      </c>
      <c r="M160" s="131" t="str">
        <f>IF(A160=A159,"Addtnl Line / CO",VLOOKUP(A160,'PurchaseOrders.List-OCT'!$A$7:$F$260,6,0))</f>
        <v>Emailed</v>
      </c>
      <c r="N160" s="144">
        <f>VLOOKUP(A160, 'e.Builder Open PO Amts 10.21.25'!$F$7:$M$263,8,FALSE)</f>
        <v>642</v>
      </c>
      <c r="O160" s="144">
        <f t="shared" ref="O160:O223" si="10">H160-N160</f>
        <v>0</v>
      </c>
      <c r="P160" s="133"/>
      <c r="Q160" s="7"/>
    </row>
    <row r="161" spans="1:17" ht="15.75" customHeight="1" x14ac:dyDescent="0.3">
      <c r="A161" s="179">
        <v>462896</v>
      </c>
      <c r="B161" s="179">
        <v>1</v>
      </c>
      <c r="C161" s="186" t="s">
        <v>7</v>
      </c>
      <c r="D161" s="186" t="s">
        <v>19</v>
      </c>
      <c r="E161" s="186" t="s">
        <v>122</v>
      </c>
      <c r="F161" s="186" t="s">
        <v>17</v>
      </c>
      <c r="G161" s="186" t="s">
        <v>18</v>
      </c>
      <c r="H161" s="11">
        <v>298378.71000000002</v>
      </c>
      <c r="I161" s="131">
        <f>IF(A161=A160,"Addtnl Line / CO",VLOOKUP(A161,'PurchaseOrders.List-OCT'!$A$8:$E$259,2,0))</f>
        <v>45320</v>
      </c>
      <c r="J161" s="132">
        <f t="shared" si="8"/>
        <v>24279</v>
      </c>
      <c r="K161" s="131" t="str">
        <f t="shared" si="9"/>
        <v>Cuningham Group Architecture</v>
      </c>
      <c r="L161" s="23">
        <f>IF(A161=A160,"Addtnl Line / CO",VLOOKUP(A161,'PurchaseOrders.List-JUL'!$A$8:$F$239,5,0))</f>
        <v>1779010</v>
      </c>
      <c r="M161" s="131" t="str">
        <f>IF(A161=A160,"Addtnl Line / CO",VLOOKUP(A161,'PurchaseOrders.List-OCT'!$A$7:$F$260,6,0))</f>
        <v>Emailed</v>
      </c>
      <c r="N161" s="144">
        <f>VLOOKUP(A161, 'e.Builder Open PO Amts 10.21.25'!$F$7:$M$263,8,FALSE)</f>
        <v>298378.71000000002</v>
      </c>
      <c r="O161" s="144">
        <f t="shared" si="10"/>
        <v>0</v>
      </c>
      <c r="P161" s="133"/>
      <c r="Q161" s="7"/>
    </row>
    <row r="162" spans="1:17" ht="15.75" customHeight="1" x14ac:dyDescent="0.3">
      <c r="A162" s="179">
        <v>462875</v>
      </c>
      <c r="B162" s="179">
        <v>1</v>
      </c>
      <c r="C162" s="186" t="s">
        <v>221</v>
      </c>
      <c r="D162" s="186" t="s">
        <v>107</v>
      </c>
      <c r="E162" s="186" t="s">
        <v>222</v>
      </c>
      <c r="F162" s="186" t="s">
        <v>17</v>
      </c>
      <c r="G162" s="186" t="s">
        <v>18</v>
      </c>
      <c r="H162" s="11">
        <v>35694.29</v>
      </c>
      <c r="I162" s="131">
        <f>IF(A162=A161,"Addtnl Line / CO",VLOOKUP(A162,'PurchaseOrders.List-OCT'!$A$8:$E$259,2,0))</f>
        <v>45314</v>
      </c>
      <c r="J162" s="132">
        <f t="shared" si="8"/>
        <v>22884</v>
      </c>
      <c r="K162" s="131" t="str">
        <f t="shared" si="9"/>
        <v>FieldTurf USA, Inc.</v>
      </c>
      <c r="L162" s="23">
        <f>IF(A162=A161,"Addtnl Line / CO",VLOOKUP(A162,'PurchaseOrders.List-JUL'!$A$8:$F$239,5,0))</f>
        <v>821082.74</v>
      </c>
      <c r="M162" s="131" t="str">
        <f>IF(A162=A161,"Addtnl Line / CO",VLOOKUP(A162,'PurchaseOrders.List-OCT'!$A$7:$F$260,6,0))</f>
        <v>Emailed</v>
      </c>
      <c r="N162" s="144">
        <f>VLOOKUP(A162, 'e.Builder Open PO Amts 10.21.25'!$F$7:$M$263,8,FALSE)</f>
        <v>35694.300000000003</v>
      </c>
      <c r="O162" s="144">
        <f t="shared" si="10"/>
        <v>-1.0000000002037268E-2</v>
      </c>
      <c r="P162" s="133"/>
      <c r="Q162" s="7"/>
    </row>
    <row r="163" spans="1:17" ht="15.75" customHeight="1" x14ac:dyDescent="0.3">
      <c r="A163" s="179">
        <v>462866</v>
      </c>
      <c r="B163" s="179">
        <v>1</v>
      </c>
      <c r="C163" s="186" t="s">
        <v>242</v>
      </c>
      <c r="D163" s="186" t="s">
        <v>112</v>
      </c>
      <c r="E163" s="186" t="s">
        <v>243</v>
      </c>
      <c r="F163" s="186" t="s">
        <v>17</v>
      </c>
      <c r="G163" s="186" t="s">
        <v>18</v>
      </c>
      <c r="H163" s="11">
        <v>253</v>
      </c>
      <c r="I163" s="131">
        <f>IF(A163=A162,"Addtnl Line / CO",VLOOKUP(A163,'PurchaseOrders.List-OCT'!$A$8:$E$259,2,0))</f>
        <v>45313</v>
      </c>
      <c r="J163" s="132">
        <f t="shared" si="8"/>
        <v>10320</v>
      </c>
      <c r="K163" s="131" t="str">
        <f t="shared" si="9"/>
        <v>GROUND Engineering Consultants, Inc.</v>
      </c>
      <c r="L163" s="23">
        <f>IF(A163=A162,"Addtnl Line / CO",VLOOKUP(A163,'PurchaseOrders.List-JUL'!$A$8:$F$239,5,0))</f>
        <v>4385</v>
      </c>
      <c r="M163" s="131" t="str">
        <f>IF(A163=A162,"Addtnl Line / CO",VLOOKUP(A163,'PurchaseOrders.List-OCT'!$A$7:$F$260,6,0))</f>
        <v>Emailed</v>
      </c>
      <c r="N163" s="144">
        <f>VLOOKUP(A163, 'e.Builder Open PO Amts 10.21.25'!$F$7:$M$263,8,FALSE)</f>
        <v>253</v>
      </c>
      <c r="O163" s="144">
        <f t="shared" si="10"/>
        <v>0</v>
      </c>
      <c r="P163" s="133"/>
      <c r="Q163" s="7"/>
    </row>
    <row r="164" spans="1:17" ht="15.75" customHeight="1" x14ac:dyDescent="0.3">
      <c r="A164" s="179">
        <v>462803</v>
      </c>
      <c r="B164" s="179">
        <v>1</v>
      </c>
      <c r="C164" s="186" t="s">
        <v>4</v>
      </c>
      <c r="D164" s="186" t="s">
        <v>16</v>
      </c>
      <c r="E164" s="186" t="s">
        <v>284</v>
      </c>
      <c r="F164" s="186" t="s">
        <v>17</v>
      </c>
      <c r="G164" s="186" t="s">
        <v>18</v>
      </c>
      <c r="H164" s="11">
        <v>29605.1</v>
      </c>
      <c r="I164" s="131">
        <f>IF(A164=A163,"Addtnl Line / CO",VLOOKUP(A164,'PurchaseOrders.List-OCT'!$A$8:$E$259,2,0))</f>
        <v>45287</v>
      </c>
      <c r="J164" s="132">
        <f t="shared" si="8"/>
        <v>26775</v>
      </c>
      <c r="K164" s="131" t="str">
        <f t="shared" si="9"/>
        <v>JHL Constructors LLC</v>
      </c>
      <c r="L164" s="23">
        <f>IF(A164=A163,"Addtnl Line / CO",VLOOKUP(A164,'PurchaseOrders.List-JUL'!$A$8:$F$239,5,0))</f>
        <v>1211533</v>
      </c>
      <c r="M164" s="131" t="str">
        <f>IF(A164=A163,"Addtnl Line / CO",VLOOKUP(A164,'PurchaseOrders.List-OCT'!$A$7:$F$260,6,0))</f>
        <v>Emailed</v>
      </c>
      <c r="N164" s="144">
        <f>VLOOKUP(A164, 'e.Builder Open PO Amts 10.21.25'!$F$7:$M$263,8,FALSE)</f>
        <v>29605.119999999999</v>
      </c>
      <c r="O164" s="144">
        <f t="shared" si="10"/>
        <v>-2.0000000000436557E-2</v>
      </c>
      <c r="P164" s="133"/>
      <c r="Q164" s="7"/>
    </row>
    <row r="165" spans="1:17" ht="15.75" customHeight="1" x14ac:dyDescent="0.3">
      <c r="A165" s="179">
        <v>462757</v>
      </c>
      <c r="B165" s="179">
        <v>1</v>
      </c>
      <c r="C165" s="186" t="s">
        <v>299</v>
      </c>
      <c r="D165" s="186" t="s">
        <v>16</v>
      </c>
      <c r="E165" s="186" t="s">
        <v>300</v>
      </c>
      <c r="F165" s="186" t="s">
        <v>17</v>
      </c>
      <c r="G165" s="186" t="s">
        <v>18</v>
      </c>
      <c r="H165" s="11">
        <v>520071.76</v>
      </c>
      <c r="I165" s="131">
        <f>IF(A165=A164,"Addtnl Line / CO",VLOOKUP(A165,'PurchaseOrders.List-OCT'!$A$8:$E$259,2,0))</f>
        <v>45272</v>
      </c>
      <c r="J165" s="132">
        <f t="shared" si="8"/>
        <v>10321</v>
      </c>
      <c r="K165" s="131" t="str">
        <f t="shared" si="9"/>
        <v>Fransen Pittman General Contractors</v>
      </c>
      <c r="L165" s="23">
        <f>IF(A165=A164,"Addtnl Line / CO",VLOOKUP(A165,'PurchaseOrders.List-JUL'!$A$8:$F$239,5,0))</f>
        <v>10413434.720000001</v>
      </c>
      <c r="M165" s="131" t="str">
        <f>IF(A165=A164,"Addtnl Line / CO",VLOOKUP(A165,'PurchaseOrders.List-OCT'!$A$7:$F$260,6,0))</f>
        <v>Emailed</v>
      </c>
      <c r="N165" s="144">
        <f>VLOOKUP(A165, 'e.Builder Open PO Amts 10.21.25'!$F$7:$M$263,8,FALSE)</f>
        <v>520071.76</v>
      </c>
      <c r="O165" s="144">
        <f t="shared" si="10"/>
        <v>0</v>
      </c>
      <c r="P165" s="133"/>
      <c r="Q165" s="7"/>
    </row>
    <row r="166" spans="1:17" ht="15.75" customHeight="1" x14ac:dyDescent="0.3">
      <c r="A166" s="179">
        <v>462753</v>
      </c>
      <c r="B166" s="179">
        <v>1</v>
      </c>
      <c r="C166" s="186" t="s">
        <v>299</v>
      </c>
      <c r="D166" s="186" t="s">
        <v>19</v>
      </c>
      <c r="E166" s="186" t="s">
        <v>300</v>
      </c>
      <c r="F166" s="186" t="s">
        <v>17</v>
      </c>
      <c r="G166" s="186" t="s">
        <v>18</v>
      </c>
      <c r="H166" s="11">
        <v>13237.29</v>
      </c>
      <c r="I166" s="131">
        <f>IF(A166=A165,"Addtnl Line / CO",VLOOKUP(A166,'PurchaseOrders.List-OCT'!$A$8:$E$259,2,0))</f>
        <v>45267</v>
      </c>
      <c r="J166" s="132">
        <f t="shared" si="8"/>
        <v>25101</v>
      </c>
      <c r="K166" s="131" t="str">
        <f t="shared" si="9"/>
        <v>Treanor Inc</v>
      </c>
      <c r="L166" s="23">
        <f>IF(A166=A165,"Addtnl Line / CO",VLOOKUP(A166,'PurchaseOrders.List-JUL'!$A$8:$F$239,5,0))</f>
        <v>836932</v>
      </c>
      <c r="M166" s="131" t="str">
        <f>IF(A166=A165,"Addtnl Line / CO",VLOOKUP(A166,'PurchaseOrders.List-OCT'!$A$7:$F$260,6,0))</f>
        <v>Emailed</v>
      </c>
      <c r="N166" s="144">
        <f>VLOOKUP(A166, 'e.Builder Open PO Amts 10.21.25'!$F$7:$M$263,8,FALSE)</f>
        <v>13237.29</v>
      </c>
      <c r="O166" s="144">
        <f t="shared" si="10"/>
        <v>0</v>
      </c>
      <c r="P166" s="133"/>
      <c r="Q166" s="7"/>
    </row>
    <row r="167" spans="1:17" ht="15.75" customHeight="1" x14ac:dyDescent="0.3">
      <c r="A167" s="179">
        <v>462741</v>
      </c>
      <c r="B167" s="179">
        <v>1</v>
      </c>
      <c r="C167" s="186" t="s">
        <v>7</v>
      </c>
      <c r="D167" s="186" t="s">
        <v>16</v>
      </c>
      <c r="E167" s="186" t="s">
        <v>122</v>
      </c>
      <c r="F167" s="186" t="s">
        <v>17</v>
      </c>
      <c r="G167" s="186" t="s">
        <v>18</v>
      </c>
      <c r="H167" s="11">
        <v>14191350.84</v>
      </c>
      <c r="I167" s="131">
        <f>IF(A167=A166,"Addtnl Line / CO",VLOOKUP(A167,'PurchaseOrders.List-OCT'!$A$8:$E$259,2,0))</f>
        <v>45264</v>
      </c>
      <c r="J167" s="132">
        <f t="shared" si="8"/>
        <v>10309</v>
      </c>
      <c r="K167" s="131" t="str">
        <f t="shared" si="9"/>
        <v>FCI Constructors, Inc.</v>
      </c>
      <c r="L167" s="23">
        <f>IF(A167=A166,"Addtnl Line / CO",VLOOKUP(A167,'PurchaseOrders.List-JUL'!$A$8:$F$239,5,0))</f>
        <v>21916023</v>
      </c>
      <c r="M167" s="131" t="str">
        <f>IF(A167=A166,"Addtnl Line / CO",VLOOKUP(A167,'PurchaseOrders.List-OCT'!$A$7:$F$260,6,0))</f>
        <v>Emailed</v>
      </c>
      <c r="N167" s="144">
        <f>VLOOKUP(A167, 'e.Builder Open PO Amts 10.21.25'!$F$7:$M$263,8,FALSE)</f>
        <v>14191350.84</v>
      </c>
      <c r="O167" s="144">
        <f t="shared" si="10"/>
        <v>0</v>
      </c>
      <c r="P167" s="133"/>
      <c r="Q167" s="7"/>
    </row>
    <row r="168" spans="1:17" ht="15.75" customHeight="1" x14ac:dyDescent="0.3">
      <c r="A168" s="179">
        <v>462705</v>
      </c>
      <c r="B168" s="179">
        <v>1</v>
      </c>
      <c r="C168" s="186" t="s">
        <v>6</v>
      </c>
      <c r="D168" s="186" t="s">
        <v>182</v>
      </c>
      <c r="E168" s="186" t="s">
        <v>142</v>
      </c>
      <c r="F168" s="186" t="s">
        <v>17</v>
      </c>
      <c r="G168" s="186" t="s">
        <v>18</v>
      </c>
      <c r="H168" s="11">
        <v>90473.77</v>
      </c>
      <c r="I168" s="131">
        <f>IF(A168=A167,"Addtnl Line / CO",VLOOKUP(A168,'PurchaseOrders.List-OCT'!$A$8:$E$259,2,0))</f>
        <v>45251</v>
      </c>
      <c r="J168" s="132">
        <f t="shared" si="8"/>
        <v>24769</v>
      </c>
      <c r="K168" s="131" t="str">
        <f t="shared" si="9"/>
        <v>Accenture Infrastructure and Capital Projects LLC</v>
      </c>
      <c r="L168" s="23">
        <f>IF(A168=A167,"Addtnl Line / CO",VLOOKUP(A168,'PurchaseOrders.List-JUL'!$A$8:$F$239,5,0))</f>
        <v>243991.3</v>
      </c>
      <c r="M168" s="131" t="str">
        <f>IF(A168=A167,"Addtnl Line / CO",VLOOKUP(A168,'PurchaseOrders.List-OCT'!$A$7:$F$260,6,0))</f>
        <v>Emailed</v>
      </c>
      <c r="N168" s="144">
        <f>VLOOKUP(A168, 'e.Builder Open PO Amts 10.21.25'!$F$7:$M$263,8,FALSE)</f>
        <v>90473.77</v>
      </c>
      <c r="O168" s="144">
        <f t="shared" si="10"/>
        <v>0</v>
      </c>
      <c r="P168" s="133"/>
      <c r="Q168" s="7"/>
    </row>
    <row r="169" spans="1:17" ht="15.75" customHeight="1" x14ac:dyDescent="0.3">
      <c r="A169" s="179">
        <v>462690</v>
      </c>
      <c r="B169" s="179">
        <v>1</v>
      </c>
      <c r="C169" s="186" t="s">
        <v>99</v>
      </c>
      <c r="D169" s="186" t="s">
        <v>19</v>
      </c>
      <c r="E169" s="186" t="s">
        <v>296</v>
      </c>
      <c r="F169" s="186" t="s">
        <v>17</v>
      </c>
      <c r="G169" s="186" t="s">
        <v>18</v>
      </c>
      <c r="H169" s="11">
        <v>91364.3</v>
      </c>
      <c r="I169" s="131">
        <f>IF(A169=A168,"Addtnl Line / CO",VLOOKUP(A169,'PurchaseOrders.List-OCT'!$A$8:$E$259,2,0))</f>
        <v>45246</v>
      </c>
      <c r="J169" s="132">
        <f t="shared" si="8"/>
        <v>10368</v>
      </c>
      <c r="K169" s="131" t="str">
        <f t="shared" si="9"/>
        <v>Design Concepts</v>
      </c>
      <c r="L169" s="23">
        <f>IF(A169=A168,"Addtnl Line / CO",VLOOKUP(A169,'PurchaseOrders.List-JUL'!$A$8:$F$239,5,0))</f>
        <v>740998</v>
      </c>
      <c r="M169" s="131" t="str">
        <f>IF(A169=A168,"Addtnl Line / CO",VLOOKUP(A169,'PurchaseOrders.List-OCT'!$A$7:$F$260,6,0))</f>
        <v>Emailed</v>
      </c>
      <c r="N169" s="144">
        <f>VLOOKUP(A169, 'e.Builder Open PO Amts 10.21.25'!$F$7:$M$263,8,FALSE)</f>
        <v>91364.3</v>
      </c>
      <c r="O169" s="144">
        <f t="shared" si="10"/>
        <v>0</v>
      </c>
      <c r="P169" s="133"/>
      <c r="Q169" s="7"/>
    </row>
    <row r="170" spans="1:17" ht="15.75" customHeight="1" x14ac:dyDescent="0.3">
      <c r="A170" s="179">
        <v>462685</v>
      </c>
      <c r="B170" s="179">
        <v>1</v>
      </c>
      <c r="C170" s="186" t="s">
        <v>7</v>
      </c>
      <c r="D170" s="186" t="s">
        <v>182</v>
      </c>
      <c r="E170" s="186" t="s">
        <v>122</v>
      </c>
      <c r="F170" s="186" t="s">
        <v>17</v>
      </c>
      <c r="G170" s="186" t="s">
        <v>18</v>
      </c>
      <c r="H170" s="11">
        <v>1996.79</v>
      </c>
      <c r="I170" s="131">
        <f>IF(A170=A169,"Addtnl Line / CO",VLOOKUP(A170,'PurchaseOrders.List-OCT'!$A$8:$E$259,2,0))</f>
        <v>45246</v>
      </c>
      <c r="J170" s="132">
        <f t="shared" si="8"/>
        <v>25157</v>
      </c>
      <c r="K170" s="131" t="str">
        <f t="shared" si="9"/>
        <v>Landmark Environmental Inc</v>
      </c>
      <c r="L170" s="23">
        <f>IF(A170=A169,"Addtnl Line / CO",VLOOKUP(A170,'PurchaseOrders.List-JUL'!$A$8:$F$239,5,0))</f>
        <v>47910</v>
      </c>
      <c r="M170" s="131" t="str">
        <f>IF(A170=A169,"Addtnl Line / CO",VLOOKUP(A170,'PurchaseOrders.List-OCT'!$A$7:$F$260,6,0))</f>
        <v>Emailed</v>
      </c>
      <c r="N170" s="144">
        <f>VLOOKUP(A170, 'e.Builder Open PO Amts 10.21.25'!$F$7:$M$263,8,FALSE)</f>
        <v>1996.79</v>
      </c>
      <c r="O170" s="144">
        <f t="shared" si="10"/>
        <v>0</v>
      </c>
      <c r="P170" s="133"/>
      <c r="Q170" s="7"/>
    </row>
    <row r="171" spans="1:17" ht="15.75" customHeight="1" x14ac:dyDescent="0.3">
      <c r="A171" s="179">
        <v>462679</v>
      </c>
      <c r="B171" s="179">
        <v>1</v>
      </c>
      <c r="C171" s="186" t="s">
        <v>143</v>
      </c>
      <c r="D171" s="186" t="s">
        <v>20</v>
      </c>
      <c r="E171" s="186" t="s">
        <v>144</v>
      </c>
      <c r="F171" s="186" t="s">
        <v>17</v>
      </c>
      <c r="G171" s="186" t="s">
        <v>18</v>
      </c>
      <c r="H171" s="11">
        <v>2885</v>
      </c>
      <c r="I171" s="131">
        <f>IF(A171=A170,"Addtnl Line / CO",VLOOKUP(A171,'PurchaseOrders.List-OCT'!$A$8:$E$259,2,0))</f>
        <v>45243</v>
      </c>
      <c r="J171" s="132">
        <f t="shared" si="8"/>
        <v>10448</v>
      </c>
      <c r="K171" s="131" t="str">
        <f t="shared" si="9"/>
        <v>HSS Inc</v>
      </c>
      <c r="L171" s="23">
        <f>IF(A171=A170,"Addtnl Line / CO",VLOOKUP(A171,'PurchaseOrders.List-JUL'!$A$8:$F$239,5,0))</f>
        <v>9245</v>
      </c>
      <c r="M171" s="131" t="str">
        <f>IF(A171=A170,"Addtnl Line / CO",VLOOKUP(A171,'PurchaseOrders.List-OCT'!$A$7:$F$260,6,0))</f>
        <v>Emailed</v>
      </c>
      <c r="N171" s="144">
        <f>VLOOKUP(A171, 'e.Builder Open PO Amts 10.21.25'!$F$7:$M$263,8,FALSE)</f>
        <v>2885</v>
      </c>
      <c r="O171" s="144">
        <f t="shared" si="10"/>
        <v>0</v>
      </c>
      <c r="P171" s="133"/>
      <c r="Q171" s="7"/>
    </row>
    <row r="172" spans="1:17" ht="15.75" customHeight="1" x14ac:dyDescent="0.3">
      <c r="A172" s="179">
        <v>462637</v>
      </c>
      <c r="B172" s="179">
        <v>1</v>
      </c>
      <c r="C172" s="186" t="s">
        <v>136</v>
      </c>
      <c r="D172" s="186" t="s">
        <v>111</v>
      </c>
      <c r="E172" s="186" t="s">
        <v>137</v>
      </c>
      <c r="F172" s="186" t="s">
        <v>17</v>
      </c>
      <c r="G172" s="186" t="s">
        <v>18</v>
      </c>
      <c r="H172" s="11">
        <v>599.4</v>
      </c>
      <c r="I172" s="131">
        <f>IF(A172=A171,"Addtnl Line / CO",VLOOKUP(A172,'PurchaseOrders.List-OCT'!$A$8:$E$259,2,0))</f>
        <v>45230</v>
      </c>
      <c r="J172" s="132">
        <f t="shared" si="8"/>
        <v>24907</v>
      </c>
      <c r="K172" s="131" t="str">
        <f t="shared" si="9"/>
        <v>Iconergy</v>
      </c>
      <c r="L172" s="23">
        <f>IF(A172=A171,"Addtnl Line / CO",VLOOKUP(A172,'PurchaseOrders.List-JUL'!$A$8:$F$239,5,0))</f>
        <v>5994</v>
      </c>
      <c r="M172" s="131" t="str">
        <f>IF(A172=A171,"Addtnl Line / CO",VLOOKUP(A172,'PurchaseOrders.List-OCT'!$A$7:$F$260,6,0))</f>
        <v>Released revision</v>
      </c>
      <c r="N172" s="144">
        <f>VLOOKUP(A172, 'e.Builder Open PO Amts 10.21.25'!$F$7:$M$263,8,FALSE)</f>
        <v>599.4</v>
      </c>
      <c r="O172" s="144">
        <f t="shared" si="10"/>
        <v>0</v>
      </c>
      <c r="P172" s="133"/>
      <c r="Q172" s="22"/>
    </row>
    <row r="173" spans="1:17" ht="15.75" customHeight="1" x14ac:dyDescent="0.3">
      <c r="A173" s="179">
        <v>462636</v>
      </c>
      <c r="B173" s="179">
        <v>1</v>
      </c>
      <c r="C173" s="186" t="s">
        <v>168</v>
      </c>
      <c r="D173" s="186" t="s">
        <v>111</v>
      </c>
      <c r="E173" s="186" t="s">
        <v>169</v>
      </c>
      <c r="F173" s="186" t="s">
        <v>17</v>
      </c>
      <c r="G173" s="186" t="s">
        <v>18</v>
      </c>
      <c r="H173" s="11">
        <v>1958.5</v>
      </c>
      <c r="I173" s="131">
        <f>IF(A173=A172,"Addtnl Line / CO",VLOOKUP(A173,'PurchaseOrders.List-OCT'!$A$8:$E$259,2,0))</f>
        <v>45230</v>
      </c>
      <c r="J173" s="132">
        <f t="shared" si="8"/>
        <v>24907</v>
      </c>
      <c r="K173" s="131" t="str">
        <f t="shared" si="9"/>
        <v>Iconergy</v>
      </c>
      <c r="L173" s="23">
        <f>IF(A173=A172,"Addtnl Line / CO",VLOOKUP(A173,'PurchaseOrders.List-JUL'!$A$8:$F$239,5,0))</f>
        <v>11487</v>
      </c>
      <c r="M173" s="131" t="str">
        <f>IF(A173=A172,"Addtnl Line / CO",VLOOKUP(A173,'PurchaseOrders.List-OCT'!$A$7:$F$260,6,0))</f>
        <v>Released revision</v>
      </c>
      <c r="N173" s="144">
        <f>VLOOKUP(A173, 'e.Builder Open PO Amts 10.21.25'!$F$7:$M$263,8,FALSE)</f>
        <v>1958.5</v>
      </c>
      <c r="O173" s="144">
        <f t="shared" si="10"/>
        <v>0</v>
      </c>
      <c r="P173" s="133"/>
      <c r="Q173" s="7"/>
    </row>
    <row r="174" spans="1:17" ht="15.75" customHeight="1" x14ac:dyDescent="0.3">
      <c r="A174" s="179">
        <v>462635</v>
      </c>
      <c r="B174" s="179">
        <v>1</v>
      </c>
      <c r="C174" s="186" t="s">
        <v>2</v>
      </c>
      <c r="D174" s="186" t="s">
        <v>111</v>
      </c>
      <c r="E174" s="186" t="s">
        <v>170</v>
      </c>
      <c r="F174" s="186" t="s">
        <v>17</v>
      </c>
      <c r="G174" s="186" t="s">
        <v>18</v>
      </c>
      <c r="H174" s="11">
        <v>5994.8</v>
      </c>
      <c r="I174" s="131">
        <f>IF(A174=A173,"Addtnl Line / CO",VLOOKUP(A174,'PurchaseOrders.List-OCT'!$A$8:$E$259,2,0))</f>
        <v>45230</v>
      </c>
      <c r="J174" s="132">
        <f t="shared" si="8"/>
        <v>24907</v>
      </c>
      <c r="K174" s="131" t="str">
        <f t="shared" si="9"/>
        <v>Iconergy</v>
      </c>
      <c r="L174" s="23">
        <f>IF(A174=A173,"Addtnl Line / CO",VLOOKUP(A174,'PurchaseOrders.List-JUL'!$A$8:$F$239,5,0))</f>
        <v>33239.57</v>
      </c>
      <c r="M174" s="131" t="str">
        <f>IF(A174=A173,"Addtnl Line / CO",VLOOKUP(A174,'PurchaseOrders.List-OCT'!$A$7:$F$260,6,0))</f>
        <v>Emailed</v>
      </c>
      <c r="N174" s="144">
        <f>VLOOKUP(A174, 'e.Builder Open PO Amts 10.21.25'!$F$7:$M$263,8,FALSE)</f>
        <v>5994.8</v>
      </c>
      <c r="O174" s="144">
        <f t="shared" si="10"/>
        <v>0</v>
      </c>
      <c r="P174" s="133"/>
      <c r="Q174" s="7"/>
    </row>
    <row r="175" spans="1:17" ht="15.75" customHeight="1" x14ac:dyDescent="0.3">
      <c r="A175" s="179">
        <v>462632</v>
      </c>
      <c r="B175" s="179">
        <v>1</v>
      </c>
      <c r="C175" s="186" t="s">
        <v>143</v>
      </c>
      <c r="D175" s="186" t="s">
        <v>111</v>
      </c>
      <c r="E175" s="186" t="s">
        <v>144</v>
      </c>
      <c r="F175" s="186" t="s">
        <v>17</v>
      </c>
      <c r="G175" s="186" t="s">
        <v>18</v>
      </c>
      <c r="H175" s="11">
        <v>5448.4</v>
      </c>
      <c r="I175" s="131">
        <f>IF(A175=A174,"Addtnl Line / CO",VLOOKUP(A175,'PurchaseOrders.List-OCT'!$A$8:$E$259,2,0))</f>
        <v>45230</v>
      </c>
      <c r="J175" s="132">
        <f t="shared" si="8"/>
        <v>24907</v>
      </c>
      <c r="K175" s="131" t="str">
        <f t="shared" si="9"/>
        <v>Iconergy</v>
      </c>
      <c r="L175" s="23">
        <f>IF(A175=A174,"Addtnl Line / CO",VLOOKUP(A175,'PurchaseOrders.List-JUL'!$A$8:$F$239,5,0))</f>
        <v>17920</v>
      </c>
      <c r="M175" s="131" t="str">
        <f>IF(A175=A174,"Addtnl Line / CO",VLOOKUP(A175,'PurchaseOrders.List-OCT'!$A$7:$F$260,6,0))</f>
        <v>Released revision</v>
      </c>
      <c r="N175" s="144">
        <f>VLOOKUP(A175, 'e.Builder Open PO Amts 10.21.25'!$F$7:$M$263,8,FALSE)</f>
        <v>5448.4</v>
      </c>
      <c r="O175" s="144">
        <f t="shared" si="10"/>
        <v>0</v>
      </c>
      <c r="P175" s="133"/>
      <c r="Q175" s="7"/>
    </row>
    <row r="176" spans="1:17" ht="15.75" customHeight="1" x14ac:dyDescent="0.3">
      <c r="A176" s="179">
        <v>462631</v>
      </c>
      <c r="B176" s="179">
        <v>1</v>
      </c>
      <c r="C176" s="186" t="s">
        <v>134</v>
      </c>
      <c r="D176" s="186" t="s">
        <v>111</v>
      </c>
      <c r="E176" s="186" t="s">
        <v>135</v>
      </c>
      <c r="F176" s="186" t="s">
        <v>17</v>
      </c>
      <c r="G176" s="186" t="s">
        <v>18</v>
      </c>
      <c r="H176" s="11">
        <v>8914</v>
      </c>
      <c r="I176" s="131">
        <f>IF(A176=A175,"Addtnl Line / CO",VLOOKUP(A176,'PurchaseOrders.List-OCT'!$A$8:$E$259,2,0))</f>
        <v>45230</v>
      </c>
      <c r="J176" s="132">
        <f t="shared" si="8"/>
        <v>24907</v>
      </c>
      <c r="K176" s="131" t="str">
        <f t="shared" si="9"/>
        <v>Iconergy</v>
      </c>
      <c r="L176" s="23">
        <f>IF(A176=A175,"Addtnl Line / CO",VLOOKUP(A176,'PurchaseOrders.List-JUL'!$A$8:$F$239,5,0))</f>
        <v>12450</v>
      </c>
      <c r="M176" s="131" t="str">
        <f>IF(A176=A175,"Addtnl Line / CO",VLOOKUP(A176,'PurchaseOrders.List-OCT'!$A$7:$F$260,6,0))</f>
        <v>Released revision</v>
      </c>
      <c r="N176" s="144">
        <f>VLOOKUP(A176, 'e.Builder Open PO Amts 10.21.25'!$F$7:$M$263,8,FALSE)</f>
        <v>8914</v>
      </c>
      <c r="O176" s="144">
        <f t="shared" si="10"/>
        <v>0</v>
      </c>
      <c r="P176" s="133"/>
      <c r="Q176" s="7"/>
    </row>
    <row r="177" spans="1:17" ht="15.75" customHeight="1" x14ac:dyDescent="0.3">
      <c r="A177" s="179">
        <v>462628</v>
      </c>
      <c r="B177" s="179">
        <v>1</v>
      </c>
      <c r="C177" s="186" t="s">
        <v>163</v>
      </c>
      <c r="D177" s="186" t="s">
        <v>111</v>
      </c>
      <c r="E177" s="186" t="s">
        <v>164</v>
      </c>
      <c r="F177" s="186" t="s">
        <v>17</v>
      </c>
      <c r="G177" s="186" t="s">
        <v>18</v>
      </c>
      <c r="H177" s="11">
        <v>1275.5</v>
      </c>
      <c r="I177" s="131">
        <f>IF(A177=A176,"Addtnl Line / CO",VLOOKUP(A177,'PurchaseOrders.List-OCT'!$A$8:$E$259,2,0))</f>
        <v>45229</v>
      </c>
      <c r="J177" s="132">
        <f t="shared" si="8"/>
        <v>24907</v>
      </c>
      <c r="K177" s="131" t="str">
        <f t="shared" si="9"/>
        <v>Iconergy</v>
      </c>
      <c r="L177" s="23">
        <f>IF(A177=A176,"Addtnl Line / CO",VLOOKUP(A177,'PurchaseOrders.List-JUL'!$A$8:$F$239,5,0))</f>
        <v>2551</v>
      </c>
      <c r="M177" s="131" t="str">
        <f>IF(A177=A176,"Addtnl Line / CO",VLOOKUP(A177,'PurchaseOrders.List-OCT'!$A$7:$F$260,6,0))</f>
        <v>Released revision</v>
      </c>
      <c r="N177" s="144">
        <f>VLOOKUP(A177, 'e.Builder Open PO Amts 10.21.25'!$F$7:$M$263,8,FALSE)</f>
        <v>1275.5</v>
      </c>
      <c r="O177" s="144">
        <f t="shared" si="10"/>
        <v>0</v>
      </c>
      <c r="P177" s="133"/>
      <c r="Q177" s="7"/>
    </row>
    <row r="178" spans="1:17" ht="15.75" customHeight="1" x14ac:dyDescent="0.3">
      <c r="A178" s="179">
        <v>462627</v>
      </c>
      <c r="B178" s="179">
        <v>1</v>
      </c>
      <c r="C178" s="186" t="s">
        <v>161</v>
      </c>
      <c r="D178" s="186" t="s">
        <v>111</v>
      </c>
      <c r="E178" s="186" t="s">
        <v>162</v>
      </c>
      <c r="F178" s="186" t="s">
        <v>17</v>
      </c>
      <c r="G178" s="186" t="s">
        <v>18</v>
      </c>
      <c r="H178" s="11">
        <v>1275.5</v>
      </c>
      <c r="I178" s="131">
        <f>IF(A178=A177,"Addtnl Line / CO",VLOOKUP(A178,'PurchaseOrders.List-OCT'!$A$8:$E$259,2,0))</f>
        <v>45229</v>
      </c>
      <c r="J178" s="132">
        <f t="shared" si="8"/>
        <v>24907</v>
      </c>
      <c r="K178" s="131" t="str">
        <f t="shared" si="9"/>
        <v>Iconergy</v>
      </c>
      <c r="L178" s="23">
        <f>IF(A178=A177,"Addtnl Line / CO",VLOOKUP(A178,'PurchaseOrders.List-JUL'!$A$8:$F$239,5,0))</f>
        <v>2551</v>
      </c>
      <c r="M178" s="131" t="str">
        <f>IF(A178=A177,"Addtnl Line / CO",VLOOKUP(A178,'PurchaseOrders.List-OCT'!$A$7:$F$260,6,0))</f>
        <v>Released revision</v>
      </c>
      <c r="N178" s="144">
        <f>VLOOKUP(A178, 'e.Builder Open PO Amts 10.21.25'!$F$7:$M$263,8,FALSE)</f>
        <v>1275.5</v>
      </c>
      <c r="O178" s="144">
        <f t="shared" si="10"/>
        <v>0</v>
      </c>
      <c r="P178" s="133"/>
      <c r="Q178" s="7"/>
    </row>
    <row r="179" spans="1:17" ht="15.75" customHeight="1" x14ac:dyDescent="0.3">
      <c r="A179" s="179">
        <v>462626</v>
      </c>
      <c r="B179" s="179">
        <v>1</v>
      </c>
      <c r="C179" s="186" t="s">
        <v>152</v>
      </c>
      <c r="D179" s="186" t="s">
        <v>111</v>
      </c>
      <c r="E179" s="186" t="s">
        <v>153</v>
      </c>
      <c r="F179" s="186" t="s">
        <v>17</v>
      </c>
      <c r="G179" s="186" t="s">
        <v>18</v>
      </c>
      <c r="H179" s="11">
        <v>4110</v>
      </c>
      <c r="I179" s="131">
        <f>IF(A179=A178,"Addtnl Line / CO",VLOOKUP(A179,'PurchaseOrders.List-OCT'!$A$8:$E$259,2,0))</f>
        <v>45229</v>
      </c>
      <c r="J179" s="132">
        <f t="shared" si="8"/>
        <v>24907</v>
      </c>
      <c r="K179" s="131" t="str">
        <f t="shared" si="9"/>
        <v>Iconergy</v>
      </c>
      <c r="L179" s="23">
        <f>IF(A179=A178,"Addtnl Line / CO",VLOOKUP(A179,'PurchaseOrders.List-JUL'!$A$8:$F$239,5,0))</f>
        <v>6850</v>
      </c>
      <c r="M179" s="131" t="str">
        <f>IF(A179=A178,"Addtnl Line / CO",VLOOKUP(A179,'PurchaseOrders.List-OCT'!$A$7:$F$260,6,0))</f>
        <v>Released revision</v>
      </c>
      <c r="N179" s="144">
        <f>VLOOKUP(A179, 'e.Builder Open PO Amts 10.21.25'!$F$7:$M$263,8,FALSE)</f>
        <v>4110</v>
      </c>
      <c r="O179" s="144">
        <f t="shared" si="10"/>
        <v>0</v>
      </c>
      <c r="P179" s="133"/>
      <c r="Q179" s="7"/>
    </row>
    <row r="180" spans="1:17" ht="15.75" customHeight="1" x14ac:dyDescent="0.3">
      <c r="A180" s="179">
        <v>462607</v>
      </c>
      <c r="B180" s="179">
        <v>1</v>
      </c>
      <c r="C180" s="186" t="s">
        <v>15</v>
      </c>
      <c r="D180" s="186" t="s">
        <v>112</v>
      </c>
      <c r="E180" s="186" t="s">
        <v>229</v>
      </c>
      <c r="F180" s="186" t="s">
        <v>17</v>
      </c>
      <c r="G180" s="186" t="s">
        <v>18</v>
      </c>
      <c r="H180" s="11">
        <v>1730.25</v>
      </c>
      <c r="I180" s="131">
        <f>IF(A180=A179,"Addtnl Line / CO",VLOOKUP(A180,'PurchaseOrders.List-OCT'!$A$8:$E$259,2,0))</f>
        <v>45222</v>
      </c>
      <c r="J180" s="132">
        <f t="shared" si="8"/>
        <v>10407</v>
      </c>
      <c r="K180" s="131" t="str">
        <f t="shared" si="9"/>
        <v>Olsson</v>
      </c>
      <c r="L180" s="23">
        <f>IF(A180=A179,"Addtnl Line / CO",VLOOKUP(A180,'PurchaseOrders.List-JUL'!$A$8:$F$239,5,0))</f>
        <v>14676</v>
      </c>
      <c r="M180" s="131" t="str">
        <f>IF(A180=A179,"Addtnl Line / CO",VLOOKUP(A180,'PurchaseOrders.List-OCT'!$A$7:$F$260,6,0))</f>
        <v>Emailed</v>
      </c>
      <c r="N180" s="144">
        <f>VLOOKUP(A180, 'e.Builder Open PO Amts 10.21.25'!$F$7:$M$263,8,FALSE)</f>
        <v>1730.25</v>
      </c>
      <c r="O180" s="144">
        <f t="shared" si="10"/>
        <v>0</v>
      </c>
      <c r="P180" s="133"/>
      <c r="Q180" s="7"/>
    </row>
    <row r="181" spans="1:17" ht="15.75" customHeight="1" x14ac:dyDescent="0.3">
      <c r="A181" s="179">
        <v>462606</v>
      </c>
      <c r="B181" s="179">
        <v>1</v>
      </c>
      <c r="C181" s="186" t="s">
        <v>145</v>
      </c>
      <c r="D181" s="186" t="s">
        <v>112</v>
      </c>
      <c r="E181" s="186" t="s">
        <v>146</v>
      </c>
      <c r="F181" s="186" t="s">
        <v>17</v>
      </c>
      <c r="G181" s="186" t="s">
        <v>18</v>
      </c>
      <c r="H181" s="11">
        <v>35</v>
      </c>
      <c r="I181" s="131">
        <f>IF(A181=A180,"Addtnl Line / CO",VLOOKUP(A181,'PurchaseOrders.List-OCT'!$A$8:$E$259,2,0))</f>
        <v>45222</v>
      </c>
      <c r="J181" s="132">
        <f t="shared" si="8"/>
        <v>10320</v>
      </c>
      <c r="K181" s="131" t="str">
        <f t="shared" si="9"/>
        <v>GROUND Engineering Consultants, Inc.</v>
      </c>
      <c r="L181" s="23">
        <f>IF(A181=A180,"Addtnl Line / CO",VLOOKUP(A181,'PurchaseOrders.List-JUL'!$A$8:$F$239,5,0))</f>
        <v>23820</v>
      </c>
      <c r="M181" s="131" t="str">
        <f>IF(A181=A180,"Addtnl Line / CO",VLOOKUP(A181,'PurchaseOrders.List-OCT'!$A$7:$F$260,6,0))</f>
        <v>Emailed</v>
      </c>
      <c r="N181" s="144">
        <f>VLOOKUP(A181, 'e.Builder Open PO Amts 10.21.25'!$F$7:$M$263,8,FALSE)</f>
        <v>35</v>
      </c>
      <c r="O181" s="144">
        <f t="shared" si="10"/>
        <v>0</v>
      </c>
      <c r="P181" s="133"/>
      <c r="Q181" s="7"/>
    </row>
    <row r="182" spans="1:17" ht="15.75" customHeight="1" x14ac:dyDescent="0.3">
      <c r="A182" s="179">
        <v>462594</v>
      </c>
      <c r="B182" s="179">
        <v>1</v>
      </c>
      <c r="C182" s="186" t="s">
        <v>143</v>
      </c>
      <c r="D182" s="186" t="s">
        <v>112</v>
      </c>
      <c r="E182" s="186" t="s">
        <v>144</v>
      </c>
      <c r="F182" s="186" t="s">
        <v>17</v>
      </c>
      <c r="G182" s="186" t="s">
        <v>18</v>
      </c>
      <c r="H182" s="11">
        <v>552.5</v>
      </c>
      <c r="I182" s="131">
        <f>IF(A182=A181,"Addtnl Line / CO",VLOOKUP(A182,'PurchaseOrders.List-OCT'!$A$8:$E$259,2,0))</f>
        <v>45218</v>
      </c>
      <c r="J182" s="132">
        <f t="shared" si="8"/>
        <v>10320</v>
      </c>
      <c r="K182" s="131" t="str">
        <f t="shared" si="9"/>
        <v>GROUND Engineering Consultants, Inc.</v>
      </c>
      <c r="L182" s="23">
        <f>IF(A182=A181,"Addtnl Line / CO",VLOOKUP(A182,'PurchaseOrders.List-JUL'!$A$8:$F$239,5,0))</f>
        <v>64790</v>
      </c>
      <c r="M182" s="131" t="str">
        <f>IF(A182=A181,"Addtnl Line / CO",VLOOKUP(A182,'PurchaseOrders.List-OCT'!$A$7:$F$260,6,0))</f>
        <v>Emailed</v>
      </c>
      <c r="N182" s="144">
        <f>VLOOKUP(A182, 'e.Builder Open PO Amts 10.21.25'!$F$7:$M$263,8,FALSE)</f>
        <v>552.5</v>
      </c>
      <c r="O182" s="144">
        <f t="shared" si="10"/>
        <v>0</v>
      </c>
      <c r="P182" s="133"/>
      <c r="Q182" s="22"/>
    </row>
    <row r="183" spans="1:17" ht="15.75" customHeight="1" x14ac:dyDescent="0.3">
      <c r="A183" s="179">
        <v>462560</v>
      </c>
      <c r="B183" s="179">
        <v>1</v>
      </c>
      <c r="C183" s="186" t="s">
        <v>143</v>
      </c>
      <c r="D183" s="186" t="s">
        <v>182</v>
      </c>
      <c r="E183" s="186" t="s">
        <v>144</v>
      </c>
      <c r="F183" s="186" t="s">
        <v>17</v>
      </c>
      <c r="G183" s="186" t="s">
        <v>18</v>
      </c>
      <c r="H183" s="11">
        <v>1293.5</v>
      </c>
      <c r="I183" s="131">
        <f>IF(A183=A182,"Addtnl Line / CO",VLOOKUP(A183,'PurchaseOrders.List-OCT'!$A$8:$E$259,2,0))</f>
        <v>45209</v>
      </c>
      <c r="J183" s="132">
        <f t="shared" si="8"/>
        <v>24769</v>
      </c>
      <c r="K183" s="131" t="str">
        <f t="shared" si="9"/>
        <v>Accenture Infrastructure and Capital Projects LLC</v>
      </c>
      <c r="L183" s="23">
        <f>IF(A183=A182,"Addtnl Line / CO",VLOOKUP(A183,'PurchaseOrders.List-JUL'!$A$8:$F$239,5,0))</f>
        <v>91499</v>
      </c>
      <c r="M183" s="131" t="str">
        <f>IF(A183=A182,"Addtnl Line / CO",VLOOKUP(A183,'PurchaseOrders.List-OCT'!$A$7:$F$260,6,0))</f>
        <v>Emailed</v>
      </c>
      <c r="N183" s="144">
        <f>VLOOKUP(A183, 'e.Builder Open PO Amts 10.21.25'!$F$7:$M$263,8,FALSE)</f>
        <v>1293.5</v>
      </c>
      <c r="O183" s="144">
        <f t="shared" si="10"/>
        <v>0</v>
      </c>
      <c r="P183" s="133"/>
      <c r="Q183" s="7"/>
    </row>
    <row r="184" spans="1:17" ht="15.75" customHeight="1" x14ac:dyDescent="0.3">
      <c r="A184" s="179">
        <v>462539</v>
      </c>
      <c r="B184" s="179">
        <v>1</v>
      </c>
      <c r="C184" s="186" t="s">
        <v>4</v>
      </c>
      <c r="D184" s="186" t="s">
        <v>19</v>
      </c>
      <c r="E184" s="186" t="s">
        <v>284</v>
      </c>
      <c r="F184" s="186" t="s">
        <v>17</v>
      </c>
      <c r="G184" s="186" t="s">
        <v>18</v>
      </c>
      <c r="H184" s="11">
        <v>410</v>
      </c>
      <c r="I184" s="131">
        <f>IF(A184=A183,"Addtnl Line / CO",VLOOKUP(A184,'PurchaseOrders.List-OCT'!$A$8:$E$259,2,0))</f>
        <v>45203</v>
      </c>
      <c r="J184" s="132">
        <f t="shared" si="8"/>
        <v>25290</v>
      </c>
      <c r="K184" s="131" t="str">
        <f t="shared" si="9"/>
        <v>PEH ARCHITECTS</v>
      </c>
      <c r="L184" s="23">
        <f>IF(A184=A183,"Addtnl Line / CO",VLOOKUP(A184,'PurchaseOrders.List-JUL'!$A$8:$F$239,5,0))</f>
        <v>113090</v>
      </c>
      <c r="M184" s="131" t="str">
        <f>IF(A184=A183,"Addtnl Line / CO",VLOOKUP(A184,'PurchaseOrders.List-OCT'!$A$7:$F$260,6,0))</f>
        <v>Emailed</v>
      </c>
      <c r="N184" s="144">
        <f>VLOOKUP(A184, 'e.Builder Open PO Amts 10.21.25'!$F$7:$M$263,8,FALSE)</f>
        <v>410</v>
      </c>
      <c r="O184" s="144">
        <f t="shared" si="10"/>
        <v>0</v>
      </c>
      <c r="P184" s="133"/>
      <c r="Q184" s="7"/>
    </row>
    <row r="185" spans="1:17" ht="15.75" customHeight="1" x14ac:dyDescent="0.3">
      <c r="A185" s="179">
        <v>462522</v>
      </c>
      <c r="B185" s="179">
        <v>1</v>
      </c>
      <c r="C185" s="186" t="s">
        <v>115</v>
      </c>
      <c r="D185" s="186" t="s">
        <v>111</v>
      </c>
      <c r="E185" s="186" t="s">
        <v>133</v>
      </c>
      <c r="F185" s="186" t="s">
        <v>17</v>
      </c>
      <c r="G185" s="186" t="s">
        <v>18</v>
      </c>
      <c r="H185" s="11">
        <v>5634.5</v>
      </c>
      <c r="I185" s="131">
        <f>IF(A185=A184,"Addtnl Line / CO",VLOOKUP(A185,'PurchaseOrders.List-OCT'!$A$8:$E$259,2,0))</f>
        <v>45197</v>
      </c>
      <c r="J185" s="132">
        <f t="shared" si="8"/>
        <v>24907</v>
      </c>
      <c r="K185" s="131" t="str">
        <f t="shared" si="9"/>
        <v>Iconergy</v>
      </c>
      <c r="L185" s="23">
        <f>IF(A185=A184,"Addtnl Line / CO",VLOOKUP(A185,'PurchaseOrders.List-JUL'!$A$8:$F$239,5,0))</f>
        <v>13569</v>
      </c>
      <c r="M185" s="131" t="str">
        <f>IF(A185=A184,"Addtnl Line / CO",VLOOKUP(A185,'PurchaseOrders.List-OCT'!$A$7:$F$260,6,0))</f>
        <v>Emailed</v>
      </c>
      <c r="N185" s="144">
        <f>VLOOKUP(A185, 'e.Builder Open PO Amts 10.21.25'!$F$7:$M$263,8,FALSE)</f>
        <v>5634.5</v>
      </c>
      <c r="O185" s="144">
        <f t="shared" si="10"/>
        <v>0</v>
      </c>
      <c r="P185" s="133"/>
      <c r="Q185" s="7"/>
    </row>
    <row r="186" spans="1:17" ht="15.75" customHeight="1" x14ac:dyDescent="0.3">
      <c r="A186" s="179">
        <v>462521</v>
      </c>
      <c r="B186" s="179">
        <v>1</v>
      </c>
      <c r="C186" s="186" t="s">
        <v>138</v>
      </c>
      <c r="D186" s="186" t="s">
        <v>111</v>
      </c>
      <c r="E186" s="186" t="s">
        <v>139</v>
      </c>
      <c r="F186" s="186" t="s">
        <v>17</v>
      </c>
      <c r="G186" s="186" t="s">
        <v>18</v>
      </c>
      <c r="H186" s="11">
        <v>2240</v>
      </c>
      <c r="I186" s="131">
        <f>IF(A186=A185,"Addtnl Line / CO",VLOOKUP(A186,'PurchaseOrders.List-OCT'!$A$8:$E$259,2,0))</f>
        <v>45197</v>
      </c>
      <c r="J186" s="132">
        <f t="shared" si="8"/>
        <v>24907</v>
      </c>
      <c r="K186" s="131" t="str">
        <f t="shared" si="9"/>
        <v>Iconergy</v>
      </c>
      <c r="L186" s="23">
        <f>IF(A186=A185,"Addtnl Line / CO",VLOOKUP(A186,'PurchaseOrders.List-JUL'!$A$8:$F$239,5,0))</f>
        <v>20776</v>
      </c>
      <c r="M186" s="131" t="str">
        <f>IF(A186=A185,"Addtnl Line / CO",VLOOKUP(A186,'PurchaseOrders.List-OCT'!$A$7:$F$260,6,0))</f>
        <v>Emailed</v>
      </c>
      <c r="N186" s="144">
        <f>VLOOKUP(A186, 'e.Builder Open PO Amts 10.21.25'!$F$7:$M$263,8,FALSE)</f>
        <v>2240</v>
      </c>
      <c r="O186" s="144">
        <f t="shared" si="10"/>
        <v>0</v>
      </c>
      <c r="P186" s="133"/>
      <c r="Q186" s="11"/>
    </row>
    <row r="187" spans="1:17" ht="15.75" customHeight="1" x14ac:dyDescent="0.3">
      <c r="A187" s="179">
        <v>462520</v>
      </c>
      <c r="B187" s="179">
        <v>1</v>
      </c>
      <c r="C187" s="186" t="s">
        <v>272</v>
      </c>
      <c r="D187" s="186" t="s">
        <v>111</v>
      </c>
      <c r="E187" s="186" t="s">
        <v>267</v>
      </c>
      <c r="F187" s="186" t="s">
        <v>17</v>
      </c>
      <c r="G187" s="186" t="s">
        <v>18</v>
      </c>
      <c r="H187" s="11">
        <v>277.2</v>
      </c>
      <c r="I187" s="131">
        <f>IF(A187=A186,"Addtnl Line / CO",VLOOKUP(A187,'PurchaseOrders.List-OCT'!$A$8:$E$259,2,0))</f>
        <v>45197</v>
      </c>
      <c r="J187" s="132">
        <f t="shared" si="8"/>
        <v>24907</v>
      </c>
      <c r="K187" s="131" t="str">
        <f t="shared" si="9"/>
        <v>Iconergy</v>
      </c>
      <c r="L187" s="23">
        <f>IF(A187=A186,"Addtnl Line / CO",VLOOKUP(A187,'PurchaseOrders.List-JUL'!$A$8:$F$239,5,0))</f>
        <v>6720</v>
      </c>
      <c r="M187" s="131" t="str">
        <f>IF(A187=A186,"Addtnl Line / CO",VLOOKUP(A187,'PurchaseOrders.List-OCT'!$A$7:$F$260,6,0))</f>
        <v>Released revision</v>
      </c>
      <c r="N187" s="144">
        <f>VLOOKUP(A187, 'e.Builder Open PO Amts 10.21.25'!$F$7:$M$263,8,FALSE)</f>
        <v>277.2</v>
      </c>
      <c r="O187" s="144">
        <f t="shared" si="10"/>
        <v>0</v>
      </c>
      <c r="P187" s="133"/>
      <c r="Q187" s="7"/>
    </row>
    <row r="188" spans="1:17" ht="15.75" customHeight="1" x14ac:dyDescent="0.3">
      <c r="A188" s="179">
        <v>462519</v>
      </c>
      <c r="B188" s="179">
        <v>1</v>
      </c>
      <c r="C188" s="186" t="s">
        <v>6</v>
      </c>
      <c r="D188" s="186" t="s">
        <v>111</v>
      </c>
      <c r="E188" s="186" t="s">
        <v>142</v>
      </c>
      <c r="F188" s="186" t="s">
        <v>17</v>
      </c>
      <c r="G188" s="186" t="s">
        <v>18</v>
      </c>
      <c r="H188" s="11">
        <v>4525.8500000000004</v>
      </c>
      <c r="I188" s="131">
        <f>IF(A188=A187,"Addtnl Line / CO",VLOOKUP(A188,'PurchaseOrders.List-OCT'!$A$8:$E$259,2,0))</f>
        <v>45197</v>
      </c>
      <c r="J188" s="132">
        <f t="shared" si="8"/>
        <v>24907</v>
      </c>
      <c r="K188" s="131" t="str">
        <f t="shared" si="9"/>
        <v>Iconergy</v>
      </c>
      <c r="L188" s="23">
        <f>IF(A188=A187,"Addtnl Line / CO",VLOOKUP(A188,'PurchaseOrders.List-JUL'!$A$8:$F$239,5,0))</f>
        <v>21011</v>
      </c>
      <c r="M188" s="131" t="str">
        <f>IF(A188=A187,"Addtnl Line / CO",VLOOKUP(A188,'PurchaseOrders.List-OCT'!$A$7:$F$260,6,0))</f>
        <v>Released revision</v>
      </c>
      <c r="N188" s="144">
        <f>VLOOKUP(A188, 'e.Builder Open PO Amts 10.21.25'!$F$7:$M$263,8,FALSE)</f>
        <v>4525.8500000000004</v>
      </c>
      <c r="O188" s="144">
        <f t="shared" si="10"/>
        <v>0</v>
      </c>
      <c r="P188" s="133"/>
      <c r="Q188" s="7"/>
    </row>
    <row r="189" spans="1:17" ht="15.75" customHeight="1" x14ac:dyDescent="0.3">
      <c r="A189" s="179">
        <v>462518</v>
      </c>
      <c r="B189" s="179">
        <v>1</v>
      </c>
      <c r="C189" s="186" t="s">
        <v>147</v>
      </c>
      <c r="D189" s="186" t="s">
        <v>111</v>
      </c>
      <c r="E189" s="186" t="s">
        <v>148</v>
      </c>
      <c r="F189" s="186" t="s">
        <v>17</v>
      </c>
      <c r="G189" s="186" t="s">
        <v>18</v>
      </c>
      <c r="H189" s="11">
        <v>7162</v>
      </c>
      <c r="I189" s="131">
        <f>IF(A189=A188,"Addtnl Line / CO",VLOOKUP(A189,'PurchaseOrders.List-OCT'!$A$8:$E$259,2,0))</f>
        <v>45197</v>
      </c>
      <c r="J189" s="132">
        <f t="shared" si="8"/>
        <v>24907</v>
      </c>
      <c r="K189" s="131" t="str">
        <f t="shared" si="9"/>
        <v>Iconergy</v>
      </c>
      <c r="L189" s="23">
        <f>IF(A189=A188,"Addtnl Line / CO",VLOOKUP(A189,'PurchaseOrders.List-JUL'!$A$8:$F$239,5,0))</f>
        <v>16510</v>
      </c>
      <c r="M189" s="131" t="str">
        <f>IF(A189=A188,"Addtnl Line / CO",VLOOKUP(A189,'PurchaseOrders.List-OCT'!$A$7:$F$260,6,0))</f>
        <v>Emailed</v>
      </c>
      <c r="N189" s="144">
        <f>VLOOKUP(A189, 'e.Builder Open PO Amts 10.21.25'!$F$7:$M$263,8,FALSE)</f>
        <v>7162</v>
      </c>
      <c r="O189" s="144">
        <f t="shared" si="10"/>
        <v>0</v>
      </c>
      <c r="P189" s="133"/>
      <c r="Q189" s="7"/>
    </row>
    <row r="190" spans="1:17" ht="15.75" customHeight="1" x14ac:dyDescent="0.3">
      <c r="A190" s="179">
        <v>462516</v>
      </c>
      <c r="B190" s="179">
        <v>1</v>
      </c>
      <c r="C190" s="186" t="s">
        <v>221</v>
      </c>
      <c r="D190" s="186" t="s">
        <v>111</v>
      </c>
      <c r="E190" s="186" t="s">
        <v>222</v>
      </c>
      <c r="F190" s="186" t="s">
        <v>17</v>
      </c>
      <c r="G190" s="186" t="s">
        <v>18</v>
      </c>
      <c r="H190" s="11">
        <v>2240</v>
      </c>
      <c r="I190" s="131">
        <f>IF(A190=A189,"Addtnl Line / CO",VLOOKUP(A190,'PurchaseOrders.List-OCT'!$A$8:$E$259,2,0))</f>
        <v>45197</v>
      </c>
      <c r="J190" s="132">
        <f t="shared" si="8"/>
        <v>24907</v>
      </c>
      <c r="K190" s="131" t="str">
        <f t="shared" si="9"/>
        <v>Iconergy</v>
      </c>
      <c r="L190" s="23">
        <f>IF(A190=A189,"Addtnl Line / CO",VLOOKUP(A190,'PurchaseOrders.List-JUL'!$A$8:$F$239,5,0))</f>
        <v>2240</v>
      </c>
      <c r="M190" s="131" t="str">
        <f>IF(A190=A189,"Addtnl Line / CO",VLOOKUP(A190,'PurchaseOrders.List-OCT'!$A$7:$F$260,6,0))</f>
        <v>Released revision</v>
      </c>
      <c r="N190" s="144">
        <f>VLOOKUP(A190, 'e.Builder Open PO Amts 10.21.25'!$F$7:$M$263,8,FALSE)</f>
        <v>2240</v>
      </c>
      <c r="O190" s="144">
        <f t="shared" si="10"/>
        <v>0</v>
      </c>
      <c r="P190" s="133"/>
      <c r="Q190" s="7"/>
    </row>
    <row r="191" spans="1:17" ht="15.75" customHeight="1" x14ac:dyDescent="0.3">
      <c r="A191" s="179">
        <v>462514</v>
      </c>
      <c r="B191" s="179">
        <v>1</v>
      </c>
      <c r="C191" s="186" t="s">
        <v>271</v>
      </c>
      <c r="D191" s="186" t="s">
        <v>111</v>
      </c>
      <c r="E191" s="186" t="s">
        <v>266</v>
      </c>
      <c r="F191" s="186" t="s">
        <v>17</v>
      </c>
      <c r="G191" s="186" t="s">
        <v>18</v>
      </c>
      <c r="H191" s="11">
        <v>10083</v>
      </c>
      <c r="I191" s="131">
        <f>IF(A191=A190,"Addtnl Line / CO",VLOOKUP(A191,'PurchaseOrders.List-OCT'!$A$8:$E$259,2,0))</f>
        <v>45197</v>
      </c>
      <c r="J191" s="132">
        <f t="shared" si="8"/>
        <v>24907</v>
      </c>
      <c r="K191" s="131" t="str">
        <f t="shared" si="9"/>
        <v>Iconergy</v>
      </c>
      <c r="L191" s="23">
        <f>IF(A191=A190,"Addtnl Line / CO",VLOOKUP(A191,'PurchaseOrders.List-JUL'!$A$8:$F$239,5,0))</f>
        <v>10083</v>
      </c>
      <c r="M191" s="131" t="str">
        <f>IF(A191=A190,"Addtnl Line / CO",VLOOKUP(A191,'PurchaseOrders.List-OCT'!$A$7:$F$260,6,0))</f>
        <v>Released revision</v>
      </c>
      <c r="N191" s="144">
        <f>VLOOKUP(A191, 'e.Builder Open PO Amts 10.21.25'!$F$7:$M$263,8,FALSE)</f>
        <v>10083</v>
      </c>
      <c r="O191" s="144">
        <f t="shared" si="10"/>
        <v>0</v>
      </c>
      <c r="P191" s="133"/>
      <c r="Q191" s="7"/>
    </row>
    <row r="192" spans="1:17" ht="15.75" customHeight="1" x14ac:dyDescent="0.3">
      <c r="A192" s="179">
        <v>462513</v>
      </c>
      <c r="B192" s="179">
        <v>1</v>
      </c>
      <c r="C192" s="186" t="s">
        <v>10</v>
      </c>
      <c r="D192" s="186" t="s">
        <v>111</v>
      </c>
      <c r="E192" s="186" t="s">
        <v>251</v>
      </c>
      <c r="F192" s="186" t="s">
        <v>17</v>
      </c>
      <c r="G192" s="186" t="s">
        <v>18</v>
      </c>
      <c r="H192" s="11">
        <v>11760</v>
      </c>
      <c r="I192" s="131">
        <f>IF(A192=A191,"Addtnl Line / CO",VLOOKUP(A192,'PurchaseOrders.List-OCT'!$A$8:$E$259,2,0))</f>
        <v>45197</v>
      </c>
      <c r="J192" s="132">
        <f t="shared" si="8"/>
        <v>24907</v>
      </c>
      <c r="K192" s="131" t="str">
        <f t="shared" si="9"/>
        <v>Iconergy</v>
      </c>
      <c r="L192" s="23">
        <f>IF(A192=A191,"Addtnl Line / CO",VLOOKUP(A192,'PurchaseOrders.List-JUL'!$A$8:$F$239,5,0))</f>
        <v>49550</v>
      </c>
      <c r="M192" s="131" t="str">
        <f>IF(A192=A191,"Addtnl Line / CO",VLOOKUP(A192,'PurchaseOrders.List-OCT'!$A$7:$F$260,6,0))</f>
        <v>Emailed</v>
      </c>
      <c r="N192" s="144">
        <f>VLOOKUP(A192, 'e.Builder Open PO Amts 10.21.25'!$F$7:$M$263,8,FALSE)</f>
        <v>11760</v>
      </c>
      <c r="O192" s="144">
        <f t="shared" si="10"/>
        <v>0</v>
      </c>
      <c r="P192" s="133"/>
      <c r="Q192" s="7"/>
    </row>
    <row r="193" spans="1:17" ht="15.75" customHeight="1" x14ac:dyDescent="0.3">
      <c r="A193" s="179">
        <v>462512</v>
      </c>
      <c r="B193" s="179">
        <v>1</v>
      </c>
      <c r="C193" s="186" t="s">
        <v>158</v>
      </c>
      <c r="D193" s="186" t="s">
        <v>111</v>
      </c>
      <c r="E193" s="186" t="s">
        <v>159</v>
      </c>
      <c r="F193" s="186" t="s">
        <v>17</v>
      </c>
      <c r="G193" s="186" t="s">
        <v>18</v>
      </c>
      <c r="H193" s="11">
        <v>15646.71</v>
      </c>
      <c r="I193" s="131">
        <f>IF(A193=A192,"Addtnl Line / CO",VLOOKUP(A193,'PurchaseOrders.List-OCT'!$A$8:$E$259,2,0))</f>
        <v>45197</v>
      </c>
      <c r="J193" s="132">
        <f t="shared" si="8"/>
        <v>24907</v>
      </c>
      <c r="K193" s="131" t="str">
        <f t="shared" si="9"/>
        <v>Iconergy</v>
      </c>
      <c r="L193" s="23">
        <f>IF(A193=A192,"Addtnl Line / CO",VLOOKUP(A193,'PurchaseOrders.List-JUL'!$A$8:$F$239,5,0))</f>
        <v>17995</v>
      </c>
      <c r="M193" s="131" t="str">
        <f>IF(A193=A192,"Addtnl Line / CO",VLOOKUP(A193,'PurchaseOrders.List-OCT'!$A$7:$F$260,6,0))</f>
        <v>Released revision</v>
      </c>
      <c r="N193" s="144">
        <f>VLOOKUP(A193, 'e.Builder Open PO Amts 10.21.25'!$F$7:$M$263,8,FALSE)</f>
        <v>15646.71</v>
      </c>
      <c r="O193" s="144">
        <f t="shared" si="10"/>
        <v>0</v>
      </c>
      <c r="P193" s="133"/>
      <c r="Q193" s="7"/>
    </row>
    <row r="194" spans="1:17" ht="15.75" customHeight="1" x14ac:dyDescent="0.3">
      <c r="A194" s="179">
        <v>462511</v>
      </c>
      <c r="B194" s="179">
        <v>1</v>
      </c>
      <c r="C194" s="186" t="s">
        <v>5</v>
      </c>
      <c r="D194" s="186" t="s">
        <v>111</v>
      </c>
      <c r="E194" s="186" t="s">
        <v>155</v>
      </c>
      <c r="F194" s="186" t="s">
        <v>17</v>
      </c>
      <c r="G194" s="186" t="s">
        <v>18</v>
      </c>
      <c r="H194" s="11">
        <v>7191.2</v>
      </c>
      <c r="I194" s="131">
        <f>IF(A194=A193,"Addtnl Line / CO",VLOOKUP(A194,'PurchaseOrders.List-OCT'!$A$8:$E$259,2,0))</f>
        <v>45197</v>
      </c>
      <c r="J194" s="132">
        <f t="shared" si="8"/>
        <v>24907</v>
      </c>
      <c r="K194" s="131" t="str">
        <f t="shared" si="9"/>
        <v>Iconergy</v>
      </c>
      <c r="L194" s="23">
        <f>IF(A194=A193,"Addtnl Line / CO",VLOOKUP(A194,'PurchaseOrders.List-JUL'!$A$8:$F$239,5,0))</f>
        <v>16624</v>
      </c>
      <c r="M194" s="131" t="str">
        <f>IF(A194=A193,"Addtnl Line / CO",VLOOKUP(A194,'PurchaseOrders.List-OCT'!$A$7:$F$260,6,0))</f>
        <v>Released revision</v>
      </c>
      <c r="N194" s="144">
        <f>VLOOKUP(A194, 'e.Builder Open PO Amts 10.21.25'!$F$7:$M$263,8,FALSE)</f>
        <v>7191.2</v>
      </c>
      <c r="O194" s="144">
        <f t="shared" si="10"/>
        <v>0</v>
      </c>
      <c r="P194" s="133"/>
      <c r="Q194" s="7"/>
    </row>
    <row r="195" spans="1:17" ht="15.75" customHeight="1" x14ac:dyDescent="0.3">
      <c r="A195" s="179">
        <v>462506</v>
      </c>
      <c r="B195" s="179">
        <v>1</v>
      </c>
      <c r="C195" s="186" t="s">
        <v>270</v>
      </c>
      <c r="D195" s="186" t="s">
        <v>111</v>
      </c>
      <c r="E195" s="186" t="s">
        <v>262</v>
      </c>
      <c r="F195" s="186" t="s">
        <v>17</v>
      </c>
      <c r="G195" s="186" t="s">
        <v>18</v>
      </c>
      <c r="H195" s="11">
        <v>6450</v>
      </c>
      <c r="I195" s="131">
        <f>IF(A195=A194,"Addtnl Line / CO",VLOOKUP(A195,'PurchaseOrders.List-OCT'!$A$8:$E$259,2,0))</f>
        <v>45196</v>
      </c>
      <c r="J195" s="132">
        <f t="shared" si="8"/>
        <v>24907</v>
      </c>
      <c r="K195" s="131" t="str">
        <f t="shared" si="9"/>
        <v>Iconergy</v>
      </c>
      <c r="L195" s="23">
        <f>IF(A195=A194,"Addtnl Line / CO",VLOOKUP(A195,'PurchaseOrders.List-JUL'!$A$8:$F$239,5,0))</f>
        <v>11802</v>
      </c>
      <c r="M195" s="131" t="str">
        <f>IF(A195=A194,"Addtnl Line / CO",VLOOKUP(A195,'PurchaseOrders.List-OCT'!$A$7:$F$260,6,0))</f>
        <v>Emailed</v>
      </c>
      <c r="N195" s="144">
        <f>VLOOKUP(A195, 'e.Builder Open PO Amts 10.21.25'!$F$7:$M$263,8,FALSE)</f>
        <v>6450</v>
      </c>
      <c r="O195" s="144">
        <f t="shared" si="10"/>
        <v>0</v>
      </c>
      <c r="P195" s="133"/>
      <c r="Q195" s="7"/>
    </row>
    <row r="196" spans="1:17" ht="15.75" customHeight="1" x14ac:dyDescent="0.3">
      <c r="A196" s="179">
        <v>462505</v>
      </c>
      <c r="B196" s="179">
        <v>1</v>
      </c>
      <c r="C196" s="186" t="s">
        <v>9</v>
      </c>
      <c r="D196" s="186" t="s">
        <v>111</v>
      </c>
      <c r="E196" s="186" t="s">
        <v>167</v>
      </c>
      <c r="F196" s="186" t="s">
        <v>17</v>
      </c>
      <c r="G196" s="186" t="s">
        <v>18</v>
      </c>
      <c r="H196" s="11">
        <v>607.5</v>
      </c>
      <c r="I196" s="131">
        <f>IF(A196=A195,"Addtnl Line / CO",VLOOKUP(A196,'PurchaseOrders.List-OCT'!$A$8:$E$259,2,0))</f>
        <v>45196</v>
      </c>
      <c r="J196" s="132">
        <f t="shared" si="8"/>
        <v>24907</v>
      </c>
      <c r="K196" s="131" t="str">
        <f t="shared" si="9"/>
        <v>Iconergy</v>
      </c>
      <c r="L196" s="23">
        <f>IF(A196=A195,"Addtnl Line / CO",VLOOKUP(A196,'PurchaseOrders.List-JUL'!$A$8:$F$239,5,0))</f>
        <v>11280</v>
      </c>
      <c r="M196" s="131" t="str">
        <f>IF(A196=A195,"Addtnl Line / CO",VLOOKUP(A196,'PurchaseOrders.List-OCT'!$A$7:$F$260,6,0))</f>
        <v>Emailed</v>
      </c>
      <c r="N196" s="144">
        <f>VLOOKUP(A196, 'e.Builder Open PO Amts 10.21.25'!$F$7:$M$263,8,FALSE)</f>
        <v>607.5</v>
      </c>
      <c r="O196" s="144">
        <f t="shared" si="10"/>
        <v>0</v>
      </c>
      <c r="P196" s="133"/>
      <c r="Q196" s="7"/>
    </row>
    <row r="197" spans="1:17" ht="15.75" customHeight="1" x14ac:dyDescent="0.3">
      <c r="A197" s="179">
        <v>462504</v>
      </c>
      <c r="B197" s="179">
        <v>1</v>
      </c>
      <c r="C197" s="186" t="s">
        <v>178</v>
      </c>
      <c r="D197" s="186" t="s">
        <v>111</v>
      </c>
      <c r="E197" s="186" t="s">
        <v>179</v>
      </c>
      <c r="F197" s="186" t="s">
        <v>17</v>
      </c>
      <c r="G197" s="186" t="s">
        <v>18</v>
      </c>
      <c r="H197" s="11">
        <v>3130</v>
      </c>
      <c r="I197" s="131">
        <f>IF(A197=A196,"Addtnl Line / CO",VLOOKUP(A197,'PurchaseOrders.List-OCT'!$A$8:$E$259,2,0))</f>
        <v>45196</v>
      </c>
      <c r="J197" s="132">
        <f t="shared" si="8"/>
        <v>24907</v>
      </c>
      <c r="K197" s="131" t="str">
        <f t="shared" si="9"/>
        <v>Iconergy</v>
      </c>
      <c r="L197" s="23">
        <f>IF(A197=A196,"Addtnl Line / CO",VLOOKUP(A197,'PurchaseOrders.List-JUL'!$A$8:$F$239,5,0))</f>
        <v>15405</v>
      </c>
      <c r="M197" s="131" t="str">
        <f>IF(A197=A196,"Addtnl Line / CO",VLOOKUP(A197,'PurchaseOrders.List-OCT'!$A$7:$F$260,6,0))</f>
        <v>Emailed</v>
      </c>
      <c r="N197" s="144">
        <f>VLOOKUP(A197, 'e.Builder Open PO Amts 10.21.25'!$F$7:$M$263,8,FALSE)</f>
        <v>3130</v>
      </c>
      <c r="O197" s="144">
        <f t="shared" si="10"/>
        <v>0</v>
      </c>
      <c r="P197" s="133"/>
      <c r="Q197" s="7"/>
    </row>
    <row r="198" spans="1:17" ht="15.75" customHeight="1" x14ac:dyDescent="0.3">
      <c r="A198" s="179">
        <v>462502</v>
      </c>
      <c r="B198" s="179">
        <v>1</v>
      </c>
      <c r="C198" s="186" t="s">
        <v>173</v>
      </c>
      <c r="D198" s="186" t="s">
        <v>111</v>
      </c>
      <c r="E198" s="186" t="s">
        <v>174</v>
      </c>
      <c r="F198" s="186" t="s">
        <v>17</v>
      </c>
      <c r="G198" s="186" t="s">
        <v>18</v>
      </c>
      <c r="H198" s="11">
        <v>7209.6</v>
      </c>
      <c r="I198" s="131">
        <f>IF(A198=A197,"Addtnl Line / CO",VLOOKUP(A198,'PurchaseOrders.List-OCT'!$A$8:$E$259,2,0))</f>
        <v>45196</v>
      </c>
      <c r="J198" s="132">
        <f t="shared" si="8"/>
        <v>24907</v>
      </c>
      <c r="K198" s="131" t="str">
        <f t="shared" si="9"/>
        <v>Iconergy</v>
      </c>
      <c r="L198" s="23">
        <f>IF(A198=A197,"Addtnl Line / CO",VLOOKUP(A198,'PurchaseOrders.List-JUL'!$A$8:$F$239,5,0))</f>
        <v>11312</v>
      </c>
      <c r="M198" s="131" t="str">
        <f>IF(A198=A197,"Addtnl Line / CO",VLOOKUP(A198,'PurchaseOrders.List-OCT'!$A$7:$F$260,6,0))</f>
        <v>Released revision</v>
      </c>
      <c r="N198" s="144">
        <f>VLOOKUP(A198, 'e.Builder Open PO Amts 10.21.25'!$F$7:$M$263,8,FALSE)</f>
        <v>7209.6</v>
      </c>
      <c r="O198" s="144">
        <f t="shared" si="10"/>
        <v>0</v>
      </c>
      <c r="P198" s="133"/>
      <c r="Q198" s="7"/>
    </row>
    <row r="199" spans="1:17" ht="15.75" customHeight="1" x14ac:dyDescent="0.3">
      <c r="A199" s="179">
        <v>462499</v>
      </c>
      <c r="B199" s="179">
        <v>1</v>
      </c>
      <c r="C199" s="186" t="s">
        <v>131</v>
      </c>
      <c r="D199" s="186" t="s">
        <v>111</v>
      </c>
      <c r="E199" s="186" t="s">
        <v>132</v>
      </c>
      <c r="F199" s="186" t="s">
        <v>17</v>
      </c>
      <c r="G199" s="186" t="s">
        <v>18</v>
      </c>
      <c r="H199" s="11">
        <v>1525.65</v>
      </c>
      <c r="I199" s="131">
        <f>IF(A199=A198,"Addtnl Line / CO",VLOOKUP(A199,'PurchaseOrders.List-OCT'!$A$8:$E$259,2,0))</f>
        <v>45196</v>
      </c>
      <c r="J199" s="132">
        <f t="shared" ref="J199:J258" si="11">IF(A199=A198,"Addtnl Line / CO",VLOOKUP(A199,Data_PO_List,3,0))</f>
        <v>24907</v>
      </c>
      <c r="K199" s="131" t="str">
        <f t="shared" ref="K199:K235" si="12">IF(A199=A198,"Addtnl Line / CO",VLOOKUP(A199,Data_PO_List,4,0))</f>
        <v>Iconergy</v>
      </c>
      <c r="L199" s="23">
        <f>IF(A199=A198,"Addtnl Line / CO",VLOOKUP(A199,'PurchaseOrders.List-JUL'!$A$8:$F$239,5,0))</f>
        <v>12981</v>
      </c>
      <c r="M199" s="131" t="str">
        <f>IF(A199=A198,"Addtnl Line / CO",VLOOKUP(A199,'PurchaseOrders.List-OCT'!$A$7:$F$260,6,0))</f>
        <v>Emailed</v>
      </c>
      <c r="N199" s="144">
        <f>VLOOKUP(A199, 'e.Builder Open PO Amts 10.21.25'!$F$7:$M$263,8,FALSE)</f>
        <v>1525.65</v>
      </c>
      <c r="O199" s="144">
        <f t="shared" si="10"/>
        <v>0</v>
      </c>
      <c r="P199" s="133"/>
      <c r="Q199" s="7"/>
    </row>
    <row r="200" spans="1:17" ht="15.75" customHeight="1" x14ac:dyDescent="0.3">
      <c r="A200" s="179">
        <v>462496</v>
      </c>
      <c r="B200" s="179">
        <v>1</v>
      </c>
      <c r="C200" s="186" t="s">
        <v>127</v>
      </c>
      <c r="D200" s="186" t="s">
        <v>111</v>
      </c>
      <c r="E200" s="186" t="s">
        <v>128</v>
      </c>
      <c r="F200" s="186" t="s">
        <v>17</v>
      </c>
      <c r="G200" s="186" t="s">
        <v>18</v>
      </c>
      <c r="H200" s="11">
        <v>1392.3</v>
      </c>
      <c r="I200" s="131">
        <f>IF(A200=A199,"Addtnl Line / CO",VLOOKUP(A200,'PurchaseOrders.List-OCT'!$A$8:$E$259,2,0))</f>
        <v>45196</v>
      </c>
      <c r="J200" s="132">
        <f t="shared" si="11"/>
        <v>24907</v>
      </c>
      <c r="K200" s="131" t="str">
        <f t="shared" si="12"/>
        <v>Iconergy</v>
      </c>
      <c r="L200" s="23">
        <f>IF(A200=A199,"Addtnl Line / CO",VLOOKUP(A200,'PurchaseOrders.List-JUL'!$A$8:$F$239,5,0))</f>
        <v>5542</v>
      </c>
      <c r="M200" s="131" t="str">
        <f>IF(A200=A199,"Addtnl Line / CO",VLOOKUP(A200,'PurchaseOrders.List-OCT'!$A$7:$F$260,6,0))</f>
        <v>Released revision</v>
      </c>
      <c r="N200" s="144">
        <f>VLOOKUP(A200, 'e.Builder Open PO Amts 10.21.25'!$F$7:$M$263,8,FALSE)</f>
        <v>1392.3</v>
      </c>
      <c r="O200" s="144">
        <f t="shared" si="10"/>
        <v>0</v>
      </c>
      <c r="P200" s="133"/>
      <c r="Q200" s="7"/>
    </row>
    <row r="201" spans="1:17" ht="15.75" customHeight="1" x14ac:dyDescent="0.3">
      <c r="A201" s="179">
        <v>462495</v>
      </c>
      <c r="B201" s="179">
        <v>1</v>
      </c>
      <c r="C201" s="186" t="s">
        <v>123</v>
      </c>
      <c r="D201" s="186" t="s">
        <v>111</v>
      </c>
      <c r="E201" s="186" t="s">
        <v>124</v>
      </c>
      <c r="F201" s="186" t="s">
        <v>17</v>
      </c>
      <c r="G201" s="186" t="s">
        <v>18</v>
      </c>
      <c r="H201" s="11">
        <v>7110</v>
      </c>
      <c r="I201" s="131">
        <f>IF(A201=A200,"Addtnl Line / CO",VLOOKUP(A201,'PurchaseOrders.List-OCT'!$A$8:$E$259,2,0))</f>
        <v>45196</v>
      </c>
      <c r="J201" s="132">
        <f t="shared" si="11"/>
        <v>24907</v>
      </c>
      <c r="K201" s="131" t="str">
        <f t="shared" si="12"/>
        <v>Iconergy</v>
      </c>
      <c r="L201" s="23">
        <f>IF(A201=A200,"Addtnl Line / CO",VLOOKUP(A201,'PurchaseOrders.List-JUL'!$A$8:$F$239,5,0))</f>
        <v>18100</v>
      </c>
      <c r="M201" s="131" t="str">
        <f>IF(A201=A200,"Addtnl Line / CO",VLOOKUP(A201,'PurchaseOrders.List-OCT'!$A$7:$F$260,6,0))</f>
        <v>Emailed</v>
      </c>
      <c r="N201" s="144">
        <f>VLOOKUP(A201, 'e.Builder Open PO Amts 10.21.25'!$F$7:$M$263,8,FALSE)</f>
        <v>7110</v>
      </c>
      <c r="O201" s="144">
        <f t="shared" si="10"/>
        <v>0</v>
      </c>
      <c r="P201" s="133"/>
      <c r="Q201" s="7"/>
    </row>
    <row r="202" spans="1:17" ht="15.75" customHeight="1" x14ac:dyDescent="0.3">
      <c r="A202" s="179">
        <v>462494</v>
      </c>
      <c r="B202" s="179">
        <v>1</v>
      </c>
      <c r="C202" s="186" t="s">
        <v>125</v>
      </c>
      <c r="D202" s="186" t="s">
        <v>111</v>
      </c>
      <c r="E202" s="186" t="s">
        <v>126</v>
      </c>
      <c r="F202" s="186" t="s">
        <v>17</v>
      </c>
      <c r="G202" s="186" t="s">
        <v>18</v>
      </c>
      <c r="H202" s="11">
        <v>4404.5</v>
      </c>
      <c r="I202" s="131">
        <f>IF(A202=A201,"Addtnl Line / CO",VLOOKUP(A202,'PurchaseOrders.List-OCT'!$A$8:$E$259,2,0))</f>
        <v>45196</v>
      </c>
      <c r="J202" s="132">
        <f t="shared" si="11"/>
        <v>24907</v>
      </c>
      <c r="K202" s="131" t="str">
        <f t="shared" si="12"/>
        <v>Iconergy</v>
      </c>
      <c r="L202" s="23">
        <f>IF(A202=A201,"Addtnl Line / CO",VLOOKUP(A202,'PurchaseOrders.List-JUL'!$A$8:$F$239,5,0))</f>
        <v>9077</v>
      </c>
      <c r="M202" s="131" t="str">
        <f>IF(A202=A201,"Addtnl Line / CO",VLOOKUP(A202,'PurchaseOrders.List-OCT'!$A$7:$F$260,6,0))</f>
        <v>Released revision</v>
      </c>
      <c r="N202" s="144">
        <f>VLOOKUP(A202, 'e.Builder Open PO Amts 10.21.25'!$F$7:$M$263,8,FALSE)</f>
        <v>4404.5</v>
      </c>
      <c r="O202" s="144">
        <f t="shared" si="10"/>
        <v>0</v>
      </c>
      <c r="P202" s="133"/>
      <c r="Q202" s="7"/>
    </row>
    <row r="203" spans="1:17" ht="15.75" customHeight="1" x14ac:dyDescent="0.3">
      <c r="A203" s="179">
        <v>462418</v>
      </c>
      <c r="B203" s="179">
        <v>1</v>
      </c>
      <c r="C203" s="186" t="s">
        <v>92</v>
      </c>
      <c r="D203" s="186" t="s">
        <v>16</v>
      </c>
      <c r="E203" s="186" t="s">
        <v>149</v>
      </c>
      <c r="F203" s="186" t="s">
        <v>17</v>
      </c>
      <c r="G203" s="186" t="s">
        <v>18</v>
      </c>
      <c r="H203" s="11">
        <v>679018.2</v>
      </c>
      <c r="I203" s="131">
        <f>IF(A203=A202,"Addtnl Line / CO",VLOOKUP(A203,'PurchaseOrders.List-OCT'!$A$8:$E$259,2,0))</f>
        <v>45174</v>
      </c>
      <c r="J203" s="132">
        <f t="shared" si="11"/>
        <v>16603</v>
      </c>
      <c r="K203" s="131" t="str">
        <f t="shared" si="12"/>
        <v>Adolfson &amp; Peterson Construction</v>
      </c>
      <c r="L203" s="23">
        <f>IF(A203=A202,"Addtnl Line / CO",VLOOKUP(A203,'PurchaseOrders.List-JUL'!$A$8:$F$239,5,0))</f>
        <v>12671288.58</v>
      </c>
      <c r="M203" s="131" t="str">
        <f>IF(A203=A202,"Addtnl Line / CO",VLOOKUP(A203,'PurchaseOrders.List-OCT'!$A$7:$F$260,6,0))</f>
        <v>Emailed</v>
      </c>
      <c r="N203" s="144">
        <f>VLOOKUP(A203, 'e.Builder Open PO Amts 10.21.25'!$F$7:$M$263,8,FALSE)</f>
        <v>679018.2</v>
      </c>
      <c r="O203" s="144">
        <f t="shared" si="10"/>
        <v>0</v>
      </c>
      <c r="P203" s="222"/>
      <c r="Q203" s="7"/>
    </row>
    <row r="204" spans="1:17" ht="15.75" customHeight="1" x14ac:dyDescent="0.3">
      <c r="A204" s="179">
        <v>462359</v>
      </c>
      <c r="B204" s="179">
        <v>1</v>
      </c>
      <c r="C204" s="186" t="s">
        <v>15</v>
      </c>
      <c r="D204" s="186" t="s">
        <v>16</v>
      </c>
      <c r="E204" s="186" t="s">
        <v>229</v>
      </c>
      <c r="F204" s="186" t="s">
        <v>17</v>
      </c>
      <c r="G204" s="186" t="s">
        <v>18</v>
      </c>
      <c r="H204" s="11">
        <v>68096.149999999994</v>
      </c>
      <c r="I204" s="131">
        <f>IF(A204=A203,"Addtnl Line / CO",VLOOKUP(A204,'PurchaseOrders.List-OCT'!$A$8:$E$259,2,0))</f>
        <v>45159</v>
      </c>
      <c r="J204" s="132">
        <f t="shared" si="11"/>
        <v>26775</v>
      </c>
      <c r="K204" s="131" t="str">
        <f t="shared" si="12"/>
        <v>JHL Constructors LLC</v>
      </c>
      <c r="L204" s="23">
        <f>IF(A204=A203,"Addtnl Line / CO",VLOOKUP(A204,'PurchaseOrders.List-JUL'!$A$8:$F$239,5,0))</f>
        <v>1361922.53</v>
      </c>
      <c r="M204" s="131" t="str">
        <f>IF(A204=A203,"Addtnl Line / CO",VLOOKUP(A204,'PurchaseOrders.List-OCT'!$A$7:$F$260,6,0))</f>
        <v>Emailed</v>
      </c>
      <c r="N204" s="144">
        <f>VLOOKUP(A204, 'e.Builder Open PO Amts 10.21.25'!$F$7:$M$263,8,FALSE)</f>
        <v>68096.149999999994</v>
      </c>
      <c r="O204" s="144">
        <f t="shared" si="10"/>
        <v>0</v>
      </c>
      <c r="P204" s="133"/>
      <c r="Q204" s="7"/>
    </row>
    <row r="205" spans="1:17" ht="15.75" customHeight="1" x14ac:dyDescent="0.3">
      <c r="A205" s="179">
        <v>462358</v>
      </c>
      <c r="B205" s="179">
        <v>1</v>
      </c>
      <c r="C205" s="186" t="s">
        <v>145</v>
      </c>
      <c r="D205" s="186" t="s">
        <v>16</v>
      </c>
      <c r="E205" s="186" t="s">
        <v>146</v>
      </c>
      <c r="F205" s="186" t="s">
        <v>17</v>
      </c>
      <c r="G205" s="186" t="s">
        <v>18</v>
      </c>
      <c r="H205" s="11">
        <v>315549.55</v>
      </c>
      <c r="I205" s="131">
        <f>IF(A205=A204,"Addtnl Line / CO",VLOOKUP(A205,'PurchaseOrders.List-OCT'!$A$8:$E$259,2,0))</f>
        <v>45159</v>
      </c>
      <c r="J205" s="132">
        <f t="shared" si="11"/>
        <v>26775</v>
      </c>
      <c r="K205" s="131" t="str">
        <f t="shared" si="12"/>
        <v>JHL Constructors LLC</v>
      </c>
      <c r="L205" s="23">
        <f>IF(A205=A204,"Addtnl Line / CO",VLOOKUP(A205,'PurchaseOrders.List-JUL'!$A$8:$F$239,5,0))</f>
        <v>3482147</v>
      </c>
      <c r="M205" s="131" t="str">
        <f>IF(A205=A204,"Addtnl Line / CO",VLOOKUP(A205,'PurchaseOrders.List-OCT'!$A$7:$F$260,6,0))</f>
        <v>Emailed</v>
      </c>
      <c r="N205" s="144">
        <f>VLOOKUP(A205, 'e.Builder Open PO Amts 10.21.25'!$F$7:$M$263,8,FALSE)</f>
        <v>315549.55</v>
      </c>
      <c r="O205" s="144">
        <f t="shared" si="10"/>
        <v>0</v>
      </c>
      <c r="P205" s="133"/>
      <c r="Q205" s="7"/>
    </row>
    <row r="206" spans="1:17" ht="15.75" customHeight="1" x14ac:dyDescent="0.3">
      <c r="A206" s="179">
        <v>462357</v>
      </c>
      <c r="B206" s="179">
        <v>1</v>
      </c>
      <c r="C206" s="186" t="s">
        <v>143</v>
      </c>
      <c r="D206" s="186" t="s">
        <v>16</v>
      </c>
      <c r="E206" s="186" t="s">
        <v>144</v>
      </c>
      <c r="F206" s="186" t="s">
        <v>17</v>
      </c>
      <c r="G206" s="186" t="s">
        <v>18</v>
      </c>
      <c r="H206" s="11">
        <v>1089840.74</v>
      </c>
      <c r="I206" s="131">
        <f>IF(A206=A205,"Addtnl Line / CO",VLOOKUP(A206,'PurchaseOrders.List-OCT'!$A$8:$E$259,2,0))</f>
        <v>45159</v>
      </c>
      <c r="J206" s="132">
        <f t="shared" si="11"/>
        <v>26775</v>
      </c>
      <c r="K206" s="131" t="str">
        <f t="shared" si="12"/>
        <v>JHL Constructors LLC</v>
      </c>
      <c r="L206" s="23">
        <f>IF(A206=A205,"Addtnl Line / CO",VLOOKUP(A206,'PurchaseOrders.List-JUL'!$A$8:$F$239,5,0))</f>
        <v>13672573</v>
      </c>
      <c r="M206" s="131" t="str">
        <f>IF(A206=A205,"Addtnl Line / CO",VLOOKUP(A206,'PurchaseOrders.List-OCT'!$A$7:$F$260,6,0))</f>
        <v>Emailed</v>
      </c>
      <c r="N206" s="144">
        <f>VLOOKUP(A206, 'e.Builder Open PO Amts 10.21.25'!$F$7:$M$263,8,FALSE)</f>
        <v>1217426.74</v>
      </c>
      <c r="O206" s="144">
        <f t="shared" si="10"/>
        <v>-127586</v>
      </c>
      <c r="P206" s="133"/>
      <c r="Q206" s="7"/>
    </row>
    <row r="207" spans="1:17" ht="15.75" customHeight="1" x14ac:dyDescent="0.3">
      <c r="A207" s="179">
        <v>462345</v>
      </c>
      <c r="B207" s="179">
        <v>1</v>
      </c>
      <c r="C207" s="186" t="s">
        <v>10</v>
      </c>
      <c r="D207" s="186" t="s">
        <v>19</v>
      </c>
      <c r="E207" s="186" t="s">
        <v>251</v>
      </c>
      <c r="F207" s="186" t="s">
        <v>17</v>
      </c>
      <c r="G207" s="186" t="s">
        <v>18</v>
      </c>
      <c r="H207" s="11">
        <v>323.75</v>
      </c>
      <c r="I207" s="131">
        <f>IF(A207=A206,"Addtnl Line / CO",VLOOKUP(A207,'PurchaseOrders.List-OCT'!$A$8:$E$259,2,0))</f>
        <v>45155</v>
      </c>
      <c r="J207" s="132">
        <f t="shared" si="11"/>
        <v>25614</v>
      </c>
      <c r="K207" s="131" t="str">
        <f t="shared" si="12"/>
        <v>Eidos Architects PC</v>
      </c>
      <c r="L207" s="23">
        <f>IF(A207=A206,"Addtnl Line / CO",VLOOKUP(A207,'PurchaseOrders.List-JUL'!$A$8:$F$239,5,0))</f>
        <v>64750</v>
      </c>
      <c r="M207" s="131" t="str">
        <f>IF(A207=A206,"Addtnl Line / CO",VLOOKUP(A207,'PurchaseOrders.List-OCT'!$A$7:$F$260,6,0))</f>
        <v>Emailed</v>
      </c>
      <c r="N207" s="144">
        <f>VLOOKUP(A207, 'e.Builder Open PO Amts 10.21.25'!$F$7:$M$263,8,FALSE)</f>
        <v>323.75</v>
      </c>
      <c r="O207" s="144">
        <f t="shared" si="10"/>
        <v>0</v>
      </c>
      <c r="P207" s="133"/>
      <c r="Q207" s="7"/>
    </row>
    <row r="208" spans="1:17" ht="15.75" customHeight="1" x14ac:dyDescent="0.3">
      <c r="A208" s="179">
        <v>462248</v>
      </c>
      <c r="B208" s="179">
        <v>1</v>
      </c>
      <c r="C208" s="186" t="s">
        <v>92</v>
      </c>
      <c r="D208" s="186" t="s">
        <v>112</v>
      </c>
      <c r="E208" s="186" t="s">
        <v>149</v>
      </c>
      <c r="F208" s="186" t="s">
        <v>17</v>
      </c>
      <c r="G208" s="186" t="s">
        <v>18</v>
      </c>
      <c r="H208" s="11">
        <v>278.25</v>
      </c>
      <c r="I208" s="131">
        <f>IF(A208=A207,"Addtnl Line / CO",VLOOKUP(A208,'PurchaseOrders.List-OCT'!$A$8:$E$259,2,0))</f>
        <v>45139</v>
      </c>
      <c r="J208" s="132">
        <f t="shared" si="11"/>
        <v>10320</v>
      </c>
      <c r="K208" s="131" t="str">
        <f t="shared" si="12"/>
        <v>GROUND Engineering Consultants, Inc.</v>
      </c>
      <c r="L208" s="23">
        <f>IF(A208=A207,"Addtnl Line / CO",VLOOKUP(A208,'PurchaseOrders.List-JUL'!$A$8:$F$239,5,0))</f>
        <v>68365</v>
      </c>
      <c r="M208" s="131" t="str">
        <f>IF(A208=A207,"Addtnl Line / CO",VLOOKUP(A208,'PurchaseOrders.List-OCT'!$A$7:$F$260,6,0))</f>
        <v>Emailed</v>
      </c>
      <c r="N208" s="144">
        <f>VLOOKUP(A208, 'e.Builder Open PO Amts 10.21.25'!$F$7:$M$263,8,FALSE)</f>
        <v>278.25</v>
      </c>
      <c r="O208" s="144">
        <f t="shared" si="10"/>
        <v>0</v>
      </c>
      <c r="P208" s="133"/>
      <c r="Q208" s="7"/>
    </row>
    <row r="209" spans="1:17" ht="15.75" customHeight="1" x14ac:dyDescent="0.3">
      <c r="A209" s="179">
        <v>462111</v>
      </c>
      <c r="B209" s="179">
        <v>1</v>
      </c>
      <c r="C209" s="186" t="s">
        <v>13</v>
      </c>
      <c r="D209" s="186" t="s">
        <v>19</v>
      </c>
      <c r="E209" s="186" t="s">
        <v>235</v>
      </c>
      <c r="F209" s="186" t="s">
        <v>17</v>
      </c>
      <c r="G209" s="186" t="s">
        <v>18</v>
      </c>
      <c r="H209" s="11">
        <v>178.32</v>
      </c>
      <c r="I209" s="131">
        <f>IF(A209=A208,"Addtnl Line / CO",VLOOKUP(A209,'PurchaseOrders.List-OCT'!$A$8:$E$259,2,0))</f>
        <v>45106</v>
      </c>
      <c r="J209" s="132">
        <f t="shared" si="11"/>
        <v>25243</v>
      </c>
      <c r="K209" s="131" t="str">
        <f t="shared" si="12"/>
        <v>BVH Architecture</v>
      </c>
      <c r="L209" s="23">
        <f>IF(A209=A208,"Addtnl Line / CO",VLOOKUP(A209,'PurchaseOrders.List-JUL'!$A$8:$F$239,5,0))</f>
        <v>66699</v>
      </c>
      <c r="M209" s="131" t="str">
        <f>IF(A209=A208,"Addtnl Line / CO",VLOOKUP(A209,'PurchaseOrders.List-OCT'!$A$7:$F$260,6,0))</f>
        <v>Emailed</v>
      </c>
      <c r="N209" s="144">
        <f>VLOOKUP(A209, 'e.Builder Open PO Amts 10.21.25'!$F$7:$M$263,8,FALSE)</f>
        <v>178.32</v>
      </c>
      <c r="O209" s="144">
        <f t="shared" si="10"/>
        <v>0</v>
      </c>
      <c r="P209" s="133"/>
      <c r="Q209" s="7"/>
    </row>
    <row r="210" spans="1:17" ht="15.75" customHeight="1" x14ac:dyDescent="0.3">
      <c r="A210" s="179">
        <v>462110</v>
      </c>
      <c r="B210" s="179">
        <v>1</v>
      </c>
      <c r="C210" s="186" t="s">
        <v>150</v>
      </c>
      <c r="D210" s="186" t="s">
        <v>19</v>
      </c>
      <c r="E210" s="186" t="s">
        <v>151</v>
      </c>
      <c r="F210" s="186" t="s">
        <v>17</v>
      </c>
      <c r="G210" s="186" t="s">
        <v>18</v>
      </c>
      <c r="H210" s="11">
        <v>746.17</v>
      </c>
      <c r="I210" s="131">
        <f>IF(A210=A209,"Addtnl Line / CO",VLOOKUP(A210,'PurchaseOrders.List-OCT'!$A$8:$E$259,2,0))</f>
        <v>45106</v>
      </c>
      <c r="J210" s="132">
        <f t="shared" si="11"/>
        <v>25243</v>
      </c>
      <c r="K210" s="131" t="str">
        <f t="shared" si="12"/>
        <v>BVH Architecture</v>
      </c>
      <c r="L210" s="23">
        <f>IF(A210=A209,"Addtnl Line / CO",VLOOKUP(A210,'PurchaseOrders.List-JUL'!$A$8:$F$239,5,0))</f>
        <v>39430</v>
      </c>
      <c r="M210" s="131" t="str">
        <f>IF(A210=A209,"Addtnl Line / CO",VLOOKUP(A210,'PurchaseOrders.List-OCT'!$A$7:$F$260,6,0))</f>
        <v>Printed</v>
      </c>
      <c r="N210" s="144">
        <f>VLOOKUP(A210, 'e.Builder Open PO Amts 10.21.25'!$F$7:$M$263,8,FALSE)</f>
        <v>746.17</v>
      </c>
      <c r="O210" s="144">
        <f t="shared" si="10"/>
        <v>0</v>
      </c>
      <c r="P210" s="133"/>
      <c r="Q210" s="7"/>
    </row>
    <row r="211" spans="1:17" ht="15.75" customHeight="1" x14ac:dyDescent="0.3">
      <c r="A211" s="179">
        <v>462093</v>
      </c>
      <c r="B211" s="179">
        <v>1</v>
      </c>
      <c r="C211" s="186" t="s">
        <v>92</v>
      </c>
      <c r="D211" s="186" t="s">
        <v>19</v>
      </c>
      <c r="E211" s="186" t="s">
        <v>149</v>
      </c>
      <c r="F211" s="186" t="s">
        <v>17</v>
      </c>
      <c r="G211" s="186" t="s">
        <v>18</v>
      </c>
      <c r="H211" s="11">
        <v>10189</v>
      </c>
      <c r="I211" s="131">
        <f>IF(A211=A210,"Addtnl Line / CO",VLOOKUP(A211,'PurchaseOrders.List-OCT'!$A$8:$E$259,2,0))</f>
        <v>45099</v>
      </c>
      <c r="J211" s="132">
        <f t="shared" si="11"/>
        <v>10209</v>
      </c>
      <c r="K211" s="131" t="str">
        <f t="shared" si="12"/>
        <v>Hord Coplan Macht, Inc.</v>
      </c>
      <c r="L211" s="23">
        <f>IF(A211=A210,"Addtnl Line / CO",VLOOKUP(A211,'PurchaseOrders.List-JUL'!$A$8:$F$239,5,0))</f>
        <v>1050003.5</v>
      </c>
      <c r="M211" s="131" t="str">
        <f>IF(A211=A210,"Addtnl Line / CO",VLOOKUP(A211,'PurchaseOrders.List-OCT'!$A$7:$F$260,6,0))</f>
        <v>Emailed</v>
      </c>
      <c r="N211" s="144">
        <f>VLOOKUP(A211, 'e.Builder Open PO Amts 10.21.25'!$F$7:$M$263,8,FALSE)</f>
        <v>10189</v>
      </c>
      <c r="O211" s="144">
        <f t="shared" si="10"/>
        <v>0</v>
      </c>
      <c r="P211" s="133"/>
      <c r="Q211" s="7"/>
    </row>
    <row r="212" spans="1:17" ht="15.75" customHeight="1" x14ac:dyDescent="0.3">
      <c r="A212" s="179">
        <v>462091</v>
      </c>
      <c r="B212" s="179">
        <v>1</v>
      </c>
      <c r="C212" s="186" t="s">
        <v>115</v>
      </c>
      <c r="D212" s="186" t="s">
        <v>19</v>
      </c>
      <c r="E212" s="186" t="s">
        <v>133</v>
      </c>
      <c r="F212" s="186" t="s">
        <v>17</v>
      </c>
      <c r="G212" s="186" t="s">
        <v>18</v>
      </c>
      <c r="H212" s="11">
        <v>729.5</v>
      </c>
      <c r="I212" s="131">
        <f>IF(A212=A211,"Addtnl Line / CO",VLOOKUP(A212,'PurchaseOrders.List-OCT'!$A$8:$E$259,2,0))</f>
        <v>45099</v>
      </c>
      <c r="J212" s="132">
        <f t="shared" si="11"/>
        <v>10209</v>
      </c>
      <c r="K212" s="131" t="str">
        <f t="shared" si="12"/>
        <v>Hord Coplan Macht, Inc.</v>
      </c>
      <c r="L212" s="23">
        <f>IF(A212=A211,"Addtnl Line / CO",VLOOKUP(A212,'PurchaseOrders.List-JUL'!$A$8:$F$239,5,0))</f>
        <v>280510</v>
      </c>
      <c r="M212" s="131" t="str">
        <f>IF(A212=A211,"Addtnl Line / CO",VLOOKUP(A212,'PurchaseOrders.List-OCT'!$A$7:$F$260,6,0))</f>
        <v>Emailed</v>
      </c>
      <c r="N212" s="144">
        <f>VLOOKUP(A212, 'e.Builder Open PO Amts 10.21.25'!$F$7:$M$263,8,FALSE)</f>
        <v>729.5</v>
      </c>
      <c r="O212" s="144">
        <f t="shared" si="10"/>
        <v>0</v>
      </c>
      <c r="P212" s="133"/>
      <c r="Q212" s="7"/>
    </row>
    <row r="213" spans="1:17" ht="15.75" customHeight="1" x14ac:dyDescent="0.3">
      <c r="A213" s="179">
        <v>462035</v>
      </c>
      <c r="B213" s="179">
        <v>1</v>
      </c>
      <c r="C213" s="186" t="s">
        <v>99</v>
      </c>
      <c r="D213" s="186" t="s">
        <v>1</v>
      </c>
      <c r="E213" s="186" t="s">
        <v>180</v>
      </c>
      <c r="F213" s="186" t="s">
        <v>17</v>
      </c>
      <c r="G213" s="186" t="s">
        <v>18</v>
      </c>
      <c r="H213" s="11">
        <v>23000</v>
      </c>
      <c r="I213" s="131">
        <f>IF(A213=A212,"Addtnl Line / CO",VLOOKUP(A213,'PurchaseOrders.List-OCT'!$A$8:$E$259,2,0))</f>
        <v>45082</v>
      </c>
      <c r="J213" s="132">
        <f t="shared" si="11"/>
        <v>22884</v>
      </c>
      <c r="K213" s="131" t="str">
        <f t="shared" si="12"/>
        <v>FieldTurf USA, Inc.</v>
      </c>
      <c r="L213" s="23">
        <f>IF(A213=A212,"Addtnl Line / CO",VLOOKUP(A213,'PurchaseOrders.List-JUL'!$A$8:$F$239,5,0))</f>
        <v>23000</v>
      </c>
      <c r="M213" s="131" t="str">
        <f>IF(A213=A212,"Addtnl Line / CO",VLOOKUP(A213,'PurchaseOrders.List-OCT'!$A$7:$F$260,6,0))</f>
        <v>Released revision</v>
      </c>
      <c r="N213" s="188">
        <v>0</v>
      </c>
      <c r="O213" s="144">
        <f t="shared" si="10"/>
        <v>23000</v>
      </c>
      <c r="P213" s="133" t="s">
        <v>1639</v>
      </c>
      <c r="Q213" s="7"/>
    </row>
    <row r="214" spans="1:17" ht="15.75" customHeight="1" x14ac:dyDescent="0.3">
      <c r="A214" s="179">
        <v>461989</v>
      </c>
      <c r="B214" s="179">
        <v>1</v>
      </c>
      <c r="C214" s="186" t="s">
        <v>145</v>
      </c>
      <c r="D214" s="186" t="s">
        <v>19</v>
      </c>
      <c r="E214" s="186" t="s">
        <v>146</v>
      </c>
      <c r="F214" s="186" t="s">
        <v>17</v>
      </c>
      <c r="G214" s="186" t="s">
        <v>18</v>
      </c>
      <c r="H214" s="11">
        <v>2796.02</v>
      </c>
      <c r="I214" s="131">
        <f>IF(A214=A213,"Addtnl Line / CO",VLOOKUP(A214,'PurchaseOrders.List-OCT'!$A$8:$E$259,2,0))</f>
        <v>45069</v>
      </c>
      <c r="J214" s="132">
        <f t="shared" si="11"/>
        <v>25101</v>
      </c>
      <c r="K214" s="131" t="str">
        <f t="shared" si="12"/>
        <v>Treanor Inc</v>
      </c>
      <c r="L214" s="23">
        <f>IF(A214=A213,"Addtnl Line / CO",VLOOKUP(A214,'PurchaseOrders.List-JUL'!$A$8:$F$239,5,0))</f>
        <v>239954</v>
      </c>
      <c r="M214" s="131" t="str">
        <f>IF(A214=A213,"Addtnl Line / CO",VLOOKUP(A214,'PurchaseOrders.List-OCT'!$A$7:$F$260,6,0))</f>
        <v>Emailed</v>
      </c>
      <c r="N214" s="144">
        <f>VLOOKUP(A214, 'e.Builder Open PO Amts 10.21.25'!$F$7:$M$263,8,FALSE)</f>
        <v>2796.02</v>
      </c>
      <c r="O214" s="144">
        <f t="shared" si="10"/>
        <v>0</v>
      </c>
      <c r="P214" s="133"/>
      <c r="Q214" s="7"/>
    </row>
    <row r="215" spans="1:17" ht="15.75" customHeight="1" x14ac:dyDescent="0.3">
      <c r="A215" s="179">
        <v>461988</v>
      </c>
      <c r="B215" s="179">
        <v>1</v>
      </c>
      <c r="C215" s="186" t="s">
        <v>15</v>
      </c>
      <c r="D215" s="186" t="s">
        <v>19</v>
      </c>
      <c r="E215" s="186" t="s">
        <v>229</v>
      </c>
      <c r="F215" s="186" t="s">
        <v>17</v>
      </c>
      <c r="G215" s="186" t="s">
        <v>18</v>
      </c>
      <c r="H215" s="11">
        <v>1488.51</v>
      </c>
      <c r="I215" s="131">
        <f>IF(A215=A214,"Addtnl Line / CO",VLOOKUP(A215,'PurchaseOrders.List-OCT'!$A$8:$E$259,2,0))</f>
        <v>45069</v>
      </c>
      <c r="J215" s="132">
        <f t="shared" si="11"/>
        <v>25101</v>
      </c>
      <c r="K215" s="131" t="str">
        <f t="shared" si="12"/>
        <v>Treanor Inc</v>
      </c>
      <c r="L215" s="23">
        <f>IF(A215=A214,"Addtnl Line / CO",VLOOKUP(A215,'PurchaseOrders.List-JUL'!$A$8:$F$239,5,0))</f>
        <v>179233</v>
      </c>
      <c r="M215" s="131" t="str">
        <f>IF(A215=A214,"Addtnl Line / CO",VLOOKUP(A215,'PurchaseOrders.List-OCT'!$A$7:$F$260,6,0))</f>
        <v>Emailed</v>
      </c>
      <c r="N215" s="144">
        <f>VLOOKUP(A215, 'e.Builder Open PO Amts 10.21.25'!$F$7:$M$263,8,FALSE)</f>
        <v>1488.51</v>
      </c>
      <c r="O215" s="144">
        <f t="shared" si="10"/>
        <v>0</v>
      </c>
      <c r="P215" s="133"/>
      <c r="Q215" s="7"/>
    </row>
    <row r="216" spans="1:17" ht="15.75" customHeight="1" x14ac:dyDescent="0.3">
      <c r="A216" s="179">
        <v>461987</v>
      </c>
      <c r="B216" s="179">
        <v>1</v>
      </c>
      <c r="C216" s="186" t="s">
        <v>143</v>
      </c>
      <c r="D216" s="186" t="s">
        <v>19</v>
      </c>
      <c r="E216" s="186" t="s">
        <v>144</v>
      </c>
      <c r="F216" s="186" t="s">
        <v>17</v>
      </c>
      <c r="G216" s="186" t="s">
        <v>18</v>
      </c>
      <c r="H216" s="11">
        <v>30065.63</v>
      </c>
      <c r="I216" s="131">
        <f>IF(A216=A215,"Addtnl Line / CO",VLOOKUP(A216,'PurchaseOrders.List-OCT'!$A$8:$E$259,2,0))</f>
        <v>45069</v>
      </c>
      <c r="J216" s="132">
        <f t="shared" si="11"/>
        <v>25101</v>
      </c>
      <c r="K216" s="131" t="str">
        <f t="shared" si="12"/>
        <v>Treanor Inc</v>
      </c>
      <c r="L216" s="23">
        <f>IF(A216=A215,"Addtnl Line / CO",VLOOKUP(A216,'PurchaseOrders.List-JUL'!$A$8:$F$239,5,0))</f>
        <v>1075984</v>
      </c>
      <c r="M216" s="131" t="str">
        <f>IF(A216=A215,"Addtnl Line / CO",VLOOKUP(A216,'PurchaseOrders.List-OCT'!$A$7:$F$260,6,0))</f>
        <v>Emailed</v>
      </c>
      <c r="N216" s="144">
        <f>VLOOKUP(A216, 'e.Builder Open PO Amts 10.21.25'!$F$7:$M$263,8,FALSE)</f>
        <v>30065.63</v>
      </c>
      <c r="O216" s="144">
        <f t="shared" si="10"/>
        <v>0</v>
      </c>
      <c r="P216" s="133"/>
      <c r="Q216" s="7"/>
    </row>
    <row r="217" spans="1:17" ht="15.75" customHeight="1" x14ac:dyDescent="0.3">
      <c r="A217" s="179">
        <v>461941</v>
      </c>
      <c r="B217" s="179">
        <v>1</v>
      </c>
      <c r="C217" s="186" t="s">
        <v>178</v>
      </c>
      <c r="D217" s="186" t="s">
        <v>11</v>
      </c>
      <c r="E217" s="186" t="s">
        <v>179</v>
      </c>
      <c r="F217" s="186" t="s">
        <v>17</v>
      </c>
      <c r="G217" s="186" t="s">
        <v>18</v>
      </c>
      <c r="H217" s="11">
        <v>8980</v>
      </c>
      <c r="I217" s="131">
        <f>IF(A217=A216,"Addtnl Line / CO",VLOOKUP(A217,'PurchaseOrders.List-OCT'!$A$8:$E$259,2,0))</f>
        <v>45058</v>
      </c>
      <c r="J217" s="132">
        <f t="shared" si="11"/>
        <v>25031</v>
      </c>
      <c r="K217" s="131" t="str">
        <f t="shared" si="12"/>
        <v>RoofTech Consultants, Inc.</v>
      </c>
      <c r="L217" s="23">
        <f>IF(A217=A216,"Addtnl Line / CO",VLOOKUP(A217,'PurchaseOrders.List-JUL'!$A$8:$F$239,5,0))</f>
        <v>41940</v>
      </c>
      <c r="M217" s="131" t="str">
        <f>IF(A217=A216,"Addtnl Line / CO",VLOOKUP(A217,'PurchaseOrders.List-OCT'!$A$7:$F$260,6,0))</f>
        <v>Released revision</v>
      </c>
      <c r="N217" s="144">
        <f>VLOOKUP(A217, 'e.Builder Open PO Amts 10.21.25'!$F$7:$M$263,8,FALSE)+2460</f>
        <v>11440</v>
      </c>
      <c r="O217" s="144">
        <f t="shared" si="10"/>
        <v>-2460</v>
      </c>
      <c r="P217" s="133" t="s">
        <v>1641</v>
      </c>
      <c r="Q217" s="11"/>
    </row>
    <row r="218" spans="1:17" ht="15.75" customHeight="1" x14ac:dyDescent="0.3">
      <c r="A218" s="179">
        <v>461939</v>
      </c>
      <c r="B218" s="179">
        <v>1</v>
      </c>
      <c r="C218" s="186" t="s">
        <v>140</v>
      </c>
      <c r="D218" s="186" t="s">
        <v>1</v>
      </c>
      <c r="E218" s="186" t="s">
        <v>141</v>
      </c>
      <c r="F218" s="186" t="s">
        <v>17</v>
      </c>
      <c r="G218" s="186" t="s">
        <v>18</v>
      </c>
      <c r="H218" s="11">
        <v>4170</v>
      </c>
      <c r="I218" s="131">
        <f>IF(A218=A217,"Addtnl Line / CO",VLOOKUP(A218,'PurchaseOrders.List-OCT'!$A$8:$E$259,2,0))</f>
        <v>45058</v>
      </c>
      <c r="J218" s="132">
        <f t="shared" si="11"/>
        <v>22630</v>
      </c>
      <c r="K218" s="131" t="str">
        <f t="shared" si="12"/>
        <v>Integrity Fire Safety Services</v>
      </c>
      <c r="L218" s="23">
        <f>IF(A218=A217,"Addtnl Line / CO",VLOOKUP(A218,'PurchaseOrders.List-JUL'!$A$8:$F$239,5,0))</f>
        <v>16552</v>
      </c>
      <c r="M218" s="131" t="str">
        <f>IF(A218=A217,"Addtnl Line / CO",VLOOKUP(A218,'PurchaseOrders.List-OCT'!$A$7:$F$260,6,0))</f>
        <v>Released revision</v>
      </c>
      <c r="N218" s="144">
        <f>VLOOKUP(A218, 'e.Builder Open PO Amts 10.21.25'!$F$7:$M$263,8,FALSE)</f>
        <v>4170</v>
      </c>
      <c r="O218" s="144">
        <f t="shared" si="10"/>
        <v>0</v>
      </c>
      <c r="P218" s="133"/>
      <c r="Q218" s="7"/>
    </row>
    <row r="219" spans="1:17" ht="15.75" customHeight="1" x14ac:dyDescent="0.3">
      <c r="A219" s="179">
        <v>461798</v>
      </c>
      <c r="B219" s="179">
        <v>1</v>
      </c>
      <c r="C219" s="186" t="s">
        <v>24</v>
      </c>
      <c r="D219" s="186" t="s">
        <v>112</v>
      </c>
      <c r="E219" s="186" t="s">
        <v>181</v>
      </c>
      <c r="F219" s="186" t="s">
        <v>17</v>
      </c>
      <c r="G219" s="186" t="s">
        <v>18</v>
      </c>
      <c r="H219" s="11">
        <v>15476.75</v>
      </c>
      <c r="I219" s="131">
        <f>IF(A219=A218,"Addtnl Line / CO",VLOOKUP(A219,'PurchaseOrders.List-OCT'!$A$8:$E$259,2,0))</f>
        <v>45022</v>
      </c>
      <c r="J219" s="132">
        <f t="shared" si="11"/>
        <v>10320</v>
      </c>
      <c r="K219" s="131" t="str">
        <f t="shared" si="12"/>
        <v>GROUND Engineering Consultants, Inc.</v>
      </c>
      <c r="L219" s="23">
        <f>IF(A219=A218,"Addtnl Line / CO",VLOOKUP(A219,'PurchaseOrders.List-JUL'!$A$8:$F$239,5,0))</f>
        <v>228695</v>
      </c>
      <c r="M219" s="131" t="str">
        <f>IF(A219=A218,"Addtnl Line / CO",VLOOKUP(A219,'PurchaseOrders.List-OCT'!$A$7:$F$260,6,0))</f>
        <v>Emailed</v>
      </c>
      <c r="N219" s="144">
        <f>VLOOKUP(A219, 'e.Builder Open PO Amts 10.21.25'!$F$7:$M$263,8,FALSE)</f>
        <v>15476.75</v>
      </c>
      <c r="O219" s="144">
        <f t="shared" si="10"/>
        <v>0</v>
      </c>
      <c r="P219" s="133"/>
    </row>
    <row r="220" spans="1:17" ht="15.75" customHeight="1" x14ac:dyDescent="0.3">
      <c r="A220" s="179">
        <v>461780</v>
      </c>
      <c r="B220" s="179">
        <v>1</v>
      </c>
      <c r="C220" s="186" t="s">
        <v>99</v>
      </c>
      <c r="D220" s="186" t="s">
        <v>220</v>
      </c>
      <c r="E220" s="186" t="s">
        <v>114</v>
      </c>
      <c r="F220" s="186" t="s">
        <v>17</v>
      </c>
      <c r="G220" s="186" t="s">
        <v>100</v>
      </c>
      <c r="H220" s="11">
        <v>42413.39</v>
      </c>
      <c r="I220" s="131">
        <f>IF(A220=A219,"Addtnl Line / CO",VLOOKUP(A220,'PurchaseOrders.List-OCT'!$A$8:$E$259,2,0))</f>
        <v>45021</v>
      </c>
      <c r="J220" s="132">
        <f t="shared" si="11"/>
        <v>10215</v>
      </c>
      <c r="K220" s="131" t="str">
        <f t="shared" si="12"/>
        <v>VFA Inc.</v>
      </c>
      <c r="L220" s="23">
        <f>IF(A220=A219,"Addtnl Line / CO",VLOOKUP(A220,'PurchaseOrders.List-JUL'!$A$8:$F$239,5,0))</f>
        <v>153719.57999999999</v>
      </c>
      <c r="M220" s="131" t="str">
        <f>IF(A220=A219,"Addtnl Line / CO",VLOOKUP(A220,'PurchaseOrders.List-OCT'!$A$7:$F$260,6,0))</f>
        <v>Emailed</v>
      </c>
      <c r="N220" s="144">
        <f>VLOOKUP(A220, 'e.Builder Open PO Amts 10.21.25'!$F$7:$M$263,8,FALSE)</f>
        <v>42413.39</v>
      </c>
      <c r="O220" s="144">
        <f t="shared" si="10"/>
        <v>0</v>
      </c>
      <c r="P220" s="133"/>
      <c r="Q220" s="11"/>
    </row>
    <row r="221" spans="1:17" ht="15.75" customHeight="1" x14ac:dyDescent="0.3">
      <c r="A221" s="179">
        <v>461763</v>
      </c>
      <c r="B221" s="179">
        <v>1</v>
      </c>
      <c r="C221" s="186" t="s">
        <v>24</v>
      </c>
      <c r="D221" s="186" t="s">
        <v>19</v>
      </c>
      <c r="E221" s="186" t="s">
        <v>181</v>
      </c>
      <c r="F221" s="186" t="s">
        <v>17</v>
      </c>
      <c r="G221" s="186" t="s">
        <v>18</v>
      </c>
      <c r="H221" s="11">
        <v>21677.5</v>
      </c>
      <c r="I221" s="131">
        <f>IF(A221=A220,"Addtnl Line / CO",VLOOKUP(A221,'PurchaseOrders.List-OCT'!$A$8:$E$259,2,0))</f>
        <v>45016</v>
      </c>
      <c r="J221" s="132">
        <f t="shared" si="11"/>
        <v>16643</v>
      </c>
      <c r="K221" s="131" t="str">
        <f t="shared" si="12"/>
        <v>MOA ARCHITECTURE</v>
      </c>
      <c r="L221" s="23">
        <f>IF(A221=A220,"Addtnl Line / CO",VLOOKUP(A221,'PurchaseOrders.List-JUL'!$A$8:$F$239,5,0))</f>
        <v>1170820.7</v>
      </c>
      <c r="M221" s="131" t="str">
        <f>IF(A221=A220,"Addtnl Line / CO",VLOOKUP(A221,'PurchaseOrders.List-OCT'!$A$7:$F$260,6,0))</f>
        <v>Emailed</v>
      </c>
      <c r="N221" s="144">
        <f>VLOOKUP(A221, 'e.Builder Open PO Amts 10.21.25'!$F$7:$M$263,8,FALSE)</f>
        <v>21677.5</v>
      </c>
      <c r="O221" s="144">
        <f t="shared" si="10"/>
        <v>0</v>
      </c>
      <c r="P221" s="133"/>
      <c r="Q221" s="11"/>
    </row>
    <row r="222" spans="1:17" ht="15.75" customHeight="1" x14ac:dyDescent="0.3">
      <c r="A222" s="179">
        <v>461717</v>
      </c>
      <c r="B222" s="179">
        <v>1</v>
      </c>
      <c r="C222" s="186" t="s">
        <v>24</v>
      </c>
      <c r="D222" s="186" t="s">
        <v>182</v>
      </c>
      <c r="E222" s="186" t="s">
        <v>181</v>
      </c>
      <c r="F222" s="186" t="s">
        <v>17</v>
      </c>
      <c r="G222" s="186" t="s">
        <v>18</v>
      </c>
      <c r="H222" s="11">
        <v>7418.02</v>
      </c>
      <c r="I222" s="131">
        <f>IF(A222=A221,"Addtnl Line / CO",VLOOKUP(A222,'PurchaseOrders.List-OCT'!$A$8:$E$259,2,0))</f>
        <v>45007</v>
      </c>
      <c r="J222" s="132">
        <f t="shared" si="11"/>
        <v>24769</v>
      </c>
      <c r="K222" s="131" t="str">
        <f t="shared" si="12"/>
        <v>Accenture Infrastructure and Capital Projects LLC</v>
      </c>
      <c r="L222" s="23">
        <f>IF(A222=A221,"Addtnl Line / CO",VLOOKUP(A222,'PurchaseOrders.List-JUL'!$A$8:$F$239,5,0))</f>
        <v>192395.42</v>
      </c>
      <c r="M222" s="131" t="str">
        <f>IF(A222=A221,"Addtnl Line / CO",VLOOKUP(A222,'PurchaseOrders.List-OCT'!$A$7:$F$260,6,0))</f>
        <v>Emailed</v>
      </c>
      <c r="N222" s="144">
        <f>VLOOKUP(A222, 'e.Builder Open PO Amts 10.21.25'!$F$7:$M$263,8,FALSE)</f>
        <v>7418.02</v>
      </c>
      <c r="O222" s="144">
        <f t="shared" si="10"/>
        <v>0</v>
      </c>
      <c r="P222" s="133"/>
      <c r="Q222" s="11"/>
    </row>
    <row r="223" spans="1:17" ht="15.75" customHeight="1" x14ac:dyDescent="0.3">
      <c r="A223" s="179">
        <v>461704</v>
      </c>
      <c r="B223" s="179">
        <v>1</v>
      </c>
      <c r="C223" s="186" t="s">
        <v>24</v>
      </c>
      <c r="D223" s="186" t="s">
        <v>25</v>
      </c>
      <c r="E223" s="186" t="s">
        <v>181</v>
      </c>
      <c r="F223" s="186" t="s">
        <v>17</v>
      </c>
      <c r="G223" s="186" t="s">
        <v>18</v>
      </c>
      <c r="H223" s="11">
        <v>3018392.61</v>
      </c>
      <c r="I223" s="131">
        <f>IF(A223=A222,"Addtnl Line / CO",VLOOKUP(A223,'PurchaseOrders.List-OCT'!$A$8:$E$259,2,0))</f>
        <v>45005</v>
      </c>
      <c r="J223" s="132">
        <f t="shared" si="11"/>
        <v>16603</v>
      </c>
      <c r="K223" s="131" t="str">
        <f t="shared" si="12"/>
        <v>Adolfson &amp; Peterson Construction</v>
      </c>
      <c r="L223" s="23">
        <f>IF(A223=A222,"Addtnl Line / CO",VLOOKUP(A223,'PurchaseOrders.List-JUL'!$A$8:$F$239,5,0))</f>
        <v>43602194.350000001</v>
      </c>
      <c r="M223" s="131" t="str">
        <f>IF(A223=A222,"Addtnl Line / CO",VLOOKUP(A223,'PurchaseOrders.List-OCT'!$A$7:$F$260,6,0))</f>
        <v>Emailed</v>
      </c>
      <c r="N223" s="144">
        <f>VLOOKUP(A223, 'e.Builder Open PO Amts 10.21.25'!$F$7:$M$263,8,FALSE)</f>
        <v>3018392.61</v>
      </c>
      <c r="O223" s="144">
        <f t="shared" si="10"/>
        <v>0</v>
      </c>
      <c r="P223" s="133"/>
      <c r="Q223" s="11"/>
    </row>
    <row r="224" spans="1:17" ht="15.75" customHeight="1" x14ac:dyDescent="0.3">
      <c r="A224" s="179">
        <v>461684</v>
      </c>
      <c r="B224" s="179">
        <v>1</v>
      </c>
      <c r="C224" s="186" t="s">
        <v>178</v>
      </c>
      <c r="D224" s="186" t="s">
        <v>26</v>
      </c>
      <c r="E224" s="186" t="s">
        <v>179</v>
      </c>
      <c r="F224" s="186" t="s">
        <v>17</v>
      </c>
      <c r="G224" s="186" t="s">
        <v>18</v>
      </c>
      <c r="H224" s="11">
        <v>1923</v>
      </c>
      <c r="I224" s="131">
        <f>IF(A224=A223,"Addtnl Line / CO",VLOOKUP(A224,'PurchaseOrders.List-OCT'!$A$8:$E$259,2,0))</f>
        <v>44998</v>
      </c>
      <c r="J224" s="132">
        <f t="shared" si="11"/>
        <v>16779</v>
      </c>
      <c r="K224" s="131" t="str">
        <f t="shared" si="12"/>
        <v>Albireo Energy</v>
      </c>
      <c r="L224" s="23">
        <f>IF(A224=A223,"Addtnl Line / CO",VLOOKUP(A224,'PurchaseOrders.List-JUL'!$A$8:$F$239,5,0))</f>
        <v>38460</v>
      </c>
      <c r="M224" s="131" t="str">
        <f>IF(A224=A223,"Addtnl Line / CO",VLOOKUP(A224,'PurchaseOrders.List-OCT'!$A$7:$F$260,6,0))</f>
        <v>Emailed</v>
      </c>
      <c r="N224" s="144">
        <f>VLOOKUP(A224, 'e.Builder Open PO Amts 10.21.25'!$F$7:$M$263,8,FALSE)</f>
        <v>1923</v>
      </c>
      <c r="O224" s="144">
        <f t="shared" ref="O224:O258" si="13">H224-N224</f>
        <v>0</v>
      </c>
      <c r="P224" s="133"/>
      <c r="Q224" s="11"/>
    </row>
    <row r="225" spans="1:17" ht="15.75" customHeight="1" x14ac:dyDescent="0.3">
      <c r="A225" s="179">
        <v>461683</v>
      </c>
      <c r="B225" s="179">
        <v>1</v>
      </c>
      <c r="C225" s="186" t="s">
        <v>176</v>
      </c>
      <c r="D225" s="186" t="s">
        <v>26</v>
      </c>
      <c r="E225" s="186" t="s">
        <v>177</v>
      </c>
      <c r="F225" s="186" t="s">
        <v>17</v>
      </c>
      <c r="G225" s="186" t="s">
        <v>18</v>
      </c>
      <c r="H225" s="11">
        <v>282.39999999999998</v>
      </c>
      <c r="I225" s="131">
        <f>IF(A225=A224,"Addtnl Line / CO",VLOOKUP(A225,'PurchaseOrders.List-OCT'!$A$8:$E$259,2,0))</f>
        <v>44998</v>
      </c>
      <c r="J225" s="132">
        <f t="shared" si="11"/>
        <v>16779</v>
      </c>
      <c r="K225" s="131" t="str">
        <f t="shared" si="12"/>
        <v>Albireo Energy</v>
      </c>
      <c r="L225" s="23">
        <f>IF(A225=A224,"Addtnl Line / CO",VLOOKUP(A225,'PurchaseOrders.List-JUL'!$A$8:$F$239,5,0))</f>
        <v>5648</v>
      </c>
      <c r="M225" s="131" t="str">
        <f>IF(A225=A224,"Addtnl Line / CO",VLOOKUP(A225,'PurchaseOrders.List-OCT'!$A$7:$F$260,6,0))</f>
        <v>Emailed</v>
      </c>
      <c r="N225" s="144">
        <f>VLOOKUP(A225, 'e.Builder Open PO Amts 10.21.25'!$F$7:$M$263,8,FALSE)</f>
        <v>282.39999999999998</v>
      </c>
      <c r="O225" s="144">
        <f t="shared" si="13"/>
        <v>0</v>
      </c>
      <c r="P225" s="133"/>
      <c r="Q225" s="11"/>
    </row>
    <row r="226" spans="1:17" ht="15.75" customHeight="1" x14ac:dyDescent="0.3">
      <c r="A226" s="179">
        <v>461682</v>
      </c>
      <c r="B226" s="179">
        <v>1</v>
      </c>
      <c r="C226" s="186" t="s">
        <v>8</v>
      </c>
      <c r="D226" s="186" t="s">
        <v>26</v>
      </c>
      <c r="E226" s="186" t="s">
        <v>175</v>
      </c>
      <c r="F226" s="186" t="s">
        <v>17</v>
      </c>
      <c r="G226" s="186" t="s">
        <v>18</v>
      </c>
      <c r="H226" s="11">
        <v>2562.7399999999998</v>
      </c>
      <c r="I226" s="131">
        <f>IF(A226=A225,"Addtnl Line / CO",VLOOKUP(A226,'PurchaseOrders.List-OCT'!$A$8:$E$259,2,0))</f>
        <v>44998</v>
      </c>
      <c r="J226" s="132">
        <f t="shared" si="11"/>
        <v>16779</v>
      </c>
      <c r="K226" s="131" t="str">
        <f t="shared" si="12"/>
        <v>Albireo Energy</v>
      </c>
      <c r="L226" s="23">
        <f>IF(A226=A225,"Addtnl Line / CO",VLOOKUP(A226,'PurchaseOrders.List-JUL'!$A$8:$F$239,5,0))</f>
        <v>51255</v>
      </c>
      <c r="M226" s="131" t="str">
        <f>IF(A226=A225,"Addtnl Line / CO",VLOOKUP(A226,'PurchaseOrders.List-OCT'!$A$7:$F$260,6,0))</f>
        <v>Emailed</v>
      </c>
      <c r="N226" s="144">
        <f>VLOOKUP(A226, 'e.Builder Open PO Amts 10.21.25'!$F$7:$M$263,8,FALSE)</f>
        <v>2562.7399999999998</v>
      </c>
      <c r="O226" s="144">
        <f t="shared" si="13"/>
        <v>0</v>
      </c>
      <c r="P226" s="133"/>
      <c r="Q226" s="11"/>
    </row>
    <row r="227" spans="1:17" ht="15.75" customHeight="1" x14ac:dyDescent="0.3">
      <c r="A227" s="179">
        <v>461681</v>
      </c>
      <c r="B227" s="179">
        <v>1</v>
      </c>
      <c r="C227" s="186" t="s">
        <v>173</v>
      </c>
      <c r="D227" s="186" t="s">
        <v>26</v>
      </c>
      <c r="E227" s="186" t="s">
        <v>174</v>
      </c>
      <c r="F227" s="186" t="s">
        <v>17</v>
      </c>
      <c r="G227" s="186" t="s">
        <v>18</v>
      </c>
      <c r="H227" s="11">
        <v>1459</v>
      </c>
      <c r="I227" s="131">
        <f>IF(A227=A226,"Addtnl Line / CO",VLOOKUP(A227,'PurchaseOrders.List-OCT'!$A$8:$E$259,2,0))</f>
        <v>44998</v>
      </c>
      <c r="J227" s="132">
        <f t="shared" si="11"/>
        <v>16779</v>
      </c>
      <c r="K227" s="131" t="str">
        <f t="shared" si="12"/>
        <v>Albireo Energy</v>
      </c>
      <c r="L227" s="23">
        <f>IF(A227=A226,"Addtnl Line / CO",VLOOKUP(A227,'PurchaseOrders.List-JUL'!$A$8:$F$239,5,0))</f>
        <v>29180</v>
      </c>
      <c r="M227" s="131" t="str">
        <f>IF(A227=A226,"Addtnl Line / CO",VLOOKUP(A227,'PurchaseOrders.List-OCT'!$A$7:$F$260,6,0))</f>
        <v>Emailed</v>
      </c>
      <c r="N227" s="144">
        <f>VLOOKUP(A227, 'e.Builder Open PO Amts 10.21.25'!$F$7:$M$263,8,FALSE)</f>
        <v>1459</v>
      </c>
      <c r="O227" s="144">
        <f t="shared" si="13"/>
        <v>0</v>
      </c>
      <c r="P227" s="133"/>
      <c r="Q227" s="7"/>
    </row>
    <row r="228" spans="1:17" ht="15.75" customHeight="1" x14ac:dyDescent="0.3">
      <c r="A228" s="179">
        <v>461680</v>
      </c>
      <c r="B228" s="179">
        <v>1</v>
      </c>
      <c r="C228" s="186" t="s">
        <v>2</v>
      </c>
      <c r="D228" s="186" t="s">
        <v>26</v>
      </c>
      <c r="E228" s="186" t="s">
        <v>170</v>
      </c>
      <c r="F228" s="186" t="s">
        <v>17</v>
      </c>
      <c r="G228" s="186" t="s">
        <v>18</v>
      </c>
      <c r="H228" s="11">
        <v>4115.46</v>
      </c>
      <c r="I228" s="131">
        <f>IF(A228=A227,"Addtnl Line / CO",VLOOKUP(A228,'PurchaseOrders.List-OCT'!$A$8:$E$259,2,0))</f>
        <v>44998</v>
      </c>
      <c r="J228" s="132">
        <f t="shared" si="11"/>
        <v>16779</v>
      </c>
      <c r="K228" s="131" t="str">
        <f t="shared" si="12"/>
        <v>Albireo Energy</v>
      </c>
      <c r="L228" s="23">
        <f>IF(A228=A227,"Addtnl Line / CO",VLOOKUP(A228,'PurchaseOrders.List-JUL'!$A$8:$F$239,5,0))</f>
        <v>82309</v>
      </c>
      <c r="M228" s="131" t="str">
        <f>IF(A228=A227,"Addtnl Line / CO",VLOOKUP(A228,'PurchaseOrders.List-OCT'!$A$7:$F$260,6,0))</f>
        <v>Emailed</v>
      </c>
      <c r="N228" s="144">
        <f>VLOOKUP(A228, 'e.Builder Open PO Amts 10.21.25'!$F$7:$M$263,8,FALSE)</f>
        <v>4115.46</v>
      </c>
      <c r="O228" s="144">
        <f t="shared" si="13"/>
        <v>0</v>
      </c>
      <c r="P228" s="133"/>
    </row>
    <row r="229" spans="1:17" ht="15.75" customHeight="1" x14ac:dyDescent="0.3">
      <c r="A229" s="179">
        <v>461679</v>
      </c>
      <c r="B229" s="179">
        <v>1</v>
      </c>
      <c r="C229" s="186" t="s">
        <v>168</v>
      </c>
      <c r="D229" s="186" t="s">
        <v>26</v>
      </c>
      <c r="E229" s="186" t="s">
        <v>169</v>
      </c>
      <c r="F229" s="186" t="s">
        <v>17</v>
      </c>
      <c r="G229" s="186" t="s">
        <v>18</v>
      </c>
      <c r="H229" s="11">
        <v>2434.9</v>
      </c>
      <c r="I229" s="131">
        <f>IF(A229=A228,"Addtnl Line / CO",VLOOKUP(A229,'PurchaseOrders.List-OCT'!$A$8:$E$259,2,0))</f>
        <v>44998</v>
      </c>
      <c r="J229" s="132">
        <f t="shared" si="11"/>
        <v>16779</v>
      </c>
      <c r="K229" s="131" t="str">
        <f t="shared" si="12"/>
        <v>Albireo Energy</v>
      </c>
      <c r="L229" s="23">
        <f>IF(A229=A228,"Addtnl Line / CO",VLOOKUP(A229,'PurchaseOrders.List-JUL'!$A$8:$F$239,5,0))</f>
        <v>48698</v>
      </c>
      <c r="M229" s="131" t="str">
        <f>IF(A229=A228,"Addtnl Line / CO",VLOOKUP(A229,'PurchaseOrders.List-OCT'!$A$7:$F$260,6,0))</f>
        <v>Emailed</v>
      </c>
      <c r="N229" s="144">
        <f>VLOOKUP(A229, 'e.Builder Open PO Amts 10.21.25'!$F$7:$M$263,8,FALSE)</f>
        <v>2434.9</v>
      </c>
      <c r="O229" s="144">
        <f t="shared" si="13"/>
        <v>0</v>
      </c>
      <c r="P229" s="133"/>
      <c r="Q229" s="22"/>
    </row>
    <row r="230" spans="1:17" ht="15.75" customHeight="1" x14ac:dyDescent="0.3">
      <c r="A230" s="179">
        <v>461678</v>
      </c>
      <c r="B230" s="179">
        <v>1</v>
      </c>
      <c r="C230" s="186" t="s">
        <v>9</v>
      </c>
      <c r="D230" s="186" t="s">
        <v>26</v>
      </c>
      <c r="E230" s="186" t="s">
        <v>167</v>
      </c>
      <c r="F230" s="186" t="s">
        <v>17</v>
      </c>
      <c r="G230" s="186" t="s">
        <v>18</v>
      </c>
      <c r="H230" s="11">
        <v>259.89999999999998</v>
      </c>
      <c r="I230" s="131">
        <f>IF(A230=A229,"Addtnl Line / CO",VLOOKUP(A230,'PurchaseOrders.List-OCT'!$A$8:$E$259,2,0))</f>
        <v>44998</v>
      </c>
      <c r="J230" s="132">
        <f t="shared" si="11"/>
        <v>16779</v>
      </c>
      <c r="K230" s="131" t="str">
        <f t="shared" si="12"/>
        <v>Albireo Energy</v>
      </c>
      <c r="L230" s="23">
        <f>IF(A230=A229,"Addtnl Line / CO",VLOOKUP(A230,'PurchaseOrders.List-JUL'!$A$8:$F$239,5,0))</f>
        <v>5198</v>
      </c>
      <c r="M230" s="131" t="str">
        <f>IF(A230=A229,"Addtnl Line / CO",VLOOKUP(A230,'PurchaseOrders.List-OCT'!$A$7:$F$260,6,0))</f>
        <v>Released revision</v>
      </c>
      <c r="N230" s="144">
        <f>VLOOKUP(A230, 'e.Builder Open PO Amts 10.21.25'!$F$7:$M$263,8,FALSE)</f>
        <v>259.89999999999998</v>
      </c>
      <c r="O230" s="144">
        <f t="shared" si="13"/>
        <v>0</v>
      </c>
      <c r="P230" s="133"/>
      <c r="Q230" s="22"/>
    </row>
    <row r="231" spans="1:17" ht="15.75" customHeight="1" x14ac:dyDescent="0.3">
      <c r="A231" s="179">
        <v>461677</v>
      </c>
      <c r="B231" s="179">
        <v>1</v>
      </c>
      <c r="C231" s="186" t="s">
        <v>165</v>
      </c>
      <c r="D231" s="186" t="s">
        <v>26</v>
      </c>
      <c r="E231" s="186" t="s">
        <v>166</v>
      </c>
      <c r="F231" s="186" t="s">
        <v>17</v>
      </c>
      <c r="G231" s="186" t="s">
        <v>18</v>
      </c>
      <c r="H231" s="11">
        <v>1149.25</v>
      </c>
      <c r="I231" s="131">
        <f>IF(A231=A230,"Addtnl Line / CO",VLOOKUP(A231,'PurchaseOrders.List-OCT'!$A$8:$E$259,2,0))</f>
        <v>44998</v>
      </c>
      <c r="J231" s="132">
        <f t="shared" si="11"/>
        <v>16779</v>
      </c>
      <c r="K231" s="131" t="str">
        <f t="shared" si="12"/>
        <v>Albireo Energy</v>
      </c>
      <c r="L231" s="23">
        <f>IF(A231=A230,"Addtnl Line / CO",VLOOKUP(A231,'PurchaseOrders.List-JUL'!$A$8:$F$239,5,0))</f>
        <v>22985</v>
      </c>
      <c r="M231" s="131" t="str">
        <f>IF(A231=A230,"Addtnl Line / CO",VLOOKUP(A231,'PurchaseOrders.List-OCT'!$A$7:$F$260,6,0))</f>
        <v>Released revision</v>
      </c>
      <c r="N231" s="144">
        <f>VLOOKUP(A231, 'e.Builder Open PO Amts 10.21.25'!$F$7:$M$263,8,FALSE)</f>
        <v>1149.25</v>
      </c>
      <c r="O231" s="144">
        <f t="shared" si="13"/>
        <v>0</v>
      </c>
      <c r="P231" s="133"/>
      <c r="Q231" s="22"/>
    </row>
    <row r="232" spans="1:17" ht="15.75" customHeight="1" x14ac:dyDescent="0.3">
      <c r="A232" s="179">
        <v>461676</v>
      </c>
      <c r="B232" s="179">
        <v>1</v>
      </c>
      <c r="C232" s="186" t="s">
        <v>163</v>
      </c>
      <c r="D232" s="186" t="s">
        <v>26</v>
      </c>
      <c r="E232" s="186" t="s">
        <v>164</v>
      </c>
      <c r="F232" s="186" t="s">
        <v>17</v>
      </c>
      <c r="G232" s="186" t="s">
        <v>18</v>
      </c>
      <c r="H232" s="11">
        <v>694.1</v>
      </c>
      <c r="I232" s="131">
        <f>IF(A232=A231,"Addtnl Line / CO",VLOOKUP(A232,'PurchaseOrders.List-OCT'!$A$8:$E$259,2,0))</f>
        <v>44998</v>
      </c>
      <c r="J232" s="132">
        <f t="shared" si="11"/>
        <v>16779</v>
      </c>
      <c r="K232" s="131" t="str">
        <f t="shared" si="12"/>
        <v>Albireo Energy</v>
      </c>
      <c r="L232" s="23">
        <f>IF(A232=A231,"Addtnl Line / CO",VLOOKUP(A232,'PurchaseOrders.List-JUL'!$A$8:$F$239,5,0))</f>
        <v>13882</v>
      </c>
      <c r="M232" s="131" t="str">
        <f>IF(A232=A231,"Addtnl Line / CO",VLOOKUP(A232,'PurchaseOrders.List-OCT'!$A$7:$F$260,6,0))</f>
        <v>Released revision</v>
      </c>
      <c r="N232" s="144">
        <f>VLOOKUP(A232, 'e.Builder Open PO Amts 10.21.25'!$F$7:$M$263,8,FALSE)</f>
        <v>694.1</v>
      </c>
      <c r="O232" s="144">
        <f t="shared" si="13"/>
        <v>0</v>
      </c>
      <c r="P232" s="133"/>
      <c r="Q232" s="11"/>
    </row>
    <row r="233" spans="1:17" ht="15.75" customHeight="1" x14ac:dyDescent="0.3">
      <c r="A233" s="179">
        <v>461675</v>
      </c>
      <c r="B233" s="179">
        <v>1</v>
      </c>
      <c r="C233" s="186" t="s">
        <v>161</v>
      </c>
      <c r="D233" s="186" t="s">
        <v>26</v>
      </c>
      <c r="E233" s="186" t="s">
        <v>162</v>
      </c>
      <c r="F233" s="186" t="s">
        <v>17</v>
      </c>
      <c r="G233" s="186" t="s">
        <v>18</v>
      </c>
      <c r="H233" s="11">
        <v>694.1</v>
      </c>
      <c r="I233" s="131">
        <f>IF(A233=A232,"Addtnl Line / CO",VLOOKUP(A233,'PurchaseOrders.List-OCT'!$A$8:$E$259,2,0))</f>
        <v>44998</v>
      </c>
      <c r="J233" s="132">
        <f t="shared" si="11"/>
        <v>16779</v>
      </c>
      <c r="K233" s="131" t="str">
        <f t="shared" si="12"/>
        <v>Albireo Energy</v>
      </c>
      <c r="L233" s="23">
        <f>IF(A233=A232,"Addtnl Line / CO",VLOOKUP(A233,'PurchaseOrders.List-JUL'!$A$8:$F$239,5,0))</f>
        <v>13882</v>
      </c>
      <c r="M233" s="131" t="str">
        <f>IF(A233=A232,"Addtnl Line / CO",VLOOKUP(A233,'PurchaseOrders.List-OCT'!$A$7:$F$260,6,0))</f>
        <v>Released revision</v>
      </c>
      <c r="N233" s="144">
        <f>VLOOKUP(A233, 'e.Builder Open PO Amts 10.21.25'!$F$7:$M$263,8,FALSE)</f>
        <v>694.1</v>
      </c>
      <c r="O233" s="144">
        <f t="shared" si="13"/>
        <v>0</v>
      </c>
      <c r="P233" s="133"/>
    </row>
    <row r="234" spans="1:17" ht="15.75" customHeight="1" x14ac:dyDescent="0.3">
      <c r="A234" s="179">
        <v>461674</v>
      </c>
      <c r="B234" s="179">
        <v>1</v>
      </c>
      <c r="C234" s="186" t="s">
        <v>106</v>
      </c>
      <c r="D234" s="186" t="s">
        <v>26</v>
      </c>
      <c r="E234" s="186" t="s">
        <v>160</v>
      </c>
      <c r="F234" s="186" t="s">
        <v>17</v>
      </c>
      <c r="G234" s="186" t="s">
        <v>18</v>
      </c>
      <c r="H234" s="11">
        <v>1096.55</v>
      </c>
      <c r="I234" s="131">
        <f>IF(A234=A233,"Addtnl Line / CO",VLOOKUP(A234,'PurchaseOrders.List-OCT'!$A$8:$E$259,2,0))</f>
        <v>44998</v>
      </c>
      <c r="J234" s="132">
        <f t="shared" si="11"/>
        <v>16779</v>
      </c>
      <c r="K234" s="131" t="str">
        <f t="shared" si="12"/>
        <v>Albireo Energy</v>
      </c>
      <c r="L234" s="23">
        <f>IF(A234=A233,"Addtnl Line / CO",VLOOKUP(A234,'PurchaseOrders.List-JUL'!$A$8:$F$239,5,0))</f>
        <v>21931</v>
      </c>
      <c r="M234" s="131" t="str">
        <f>IF(A234=A233,"Addtnl Line / CO",VLOOKUP(A234,'PurchaseOrders.List-OCT'!$A$7:$F$260,6,0))</f>
        <v>Released revision</v>
      </c>
      <c r="N234" s="144">
        <f>VLOOKUP(A234, 'e.Builder Open PO Amts 10.21.25'!$F$7:$M$263,8,FALSE)</f>
        <v>1096.55</v>
      </c>
      <c r="O234" s="144">
        <f t="shared" si="13"/>
        <v>0</v>
      </c>
      <c r="P234" s="133"/>
    </row>
    <row r="235" spans="1:17" ht="15.75" customHeight="1" x14ac:dyDescent="0.3">
      <c r="A235" s="179">
        <v>461673</v>
      </c>
      <c r="B235" s="179">
        <v>1</v>
      </c>
      <c r="C235" s="186" t="s">
        <v>158</v>
      </c>
      <c r="D235" s="186" t="s">
        <v>26</v>
      </c>
      <c r="E235" s="186" t="s">
        <v>159</v>
      </c>
      <c r="F235" s="186" t="s">
        <v>17</v>
      </c>
      <c r="G235" s="186" t="s">
        <v>18</v>
      </c>
      <c r="H235" s="11">
        <v>1041.51</v>
      </c>
      <c r="I235" s="131">
        <f>IF(A235=A234,"Addtnl Line / CO",VLOOKUP(A235,'PurchaseOrders.List-OCT'!$A$8:$E$259,2,0))</f>
        <v>44998</v>
      </c>
      <c r="J235" s="132">
        <f t="shared" si="11"/>
        <v>16779</v>
      </c>
      <c r="K235" s="131" t="str">
        <f t="shared" si="12"/>
        <v>Albireo Energy</v>
      </c>
      <c r="L235" s="23">
        <f>IF(A235=A234,"Addtnl Line / CO",VLOOKUP(A235,'PurchaseOrders.List-JUL'!$A$8:$F$239,5,0))</f>
        <v>20830</v>
      </c>
      <c r="M235" s="131" t="str">
        <f>IF(A235=A234,"Addtnl Line / CO",VLOOKUP(A235,'PurchaseOrders.List-OCT'!$A$7:$F$260,6,0))</f>
        <v>Released revision</v>
      </c>
      <c r="N235" s="144">
        <f>VLOOKUP(A235, 'e.Builder Open PO Amts 10.21.25'!$F$7:$M$263,8,FALSE)</f>
        <v>1041.51</v>
      </c>
      <c r="O235" s="144">
        <f t="shared" si="13"/>
        <v>0</v>
      </c>
      <c r="P235" s="133"/>
    </row>
    <row r="236" spans="1:17" s="130" customFormat="1" ht="15.75" customHeight="1" x14ac:dyDescent="0.3">
      <c r="A236" s="179">
        <v>461672</v>
      </c>
      <c r="B236" s="179">
        <v>1</v>
      </c>
      <c r="C236" s="186" t="s">
        <v>156</v>
      </c>
      <c r="D236" s="186" t="s">
        <v>26</v>
      </c>
      <c r="E236" s="186" t="s">
        <v>157</v>
      </c>
      <c r="F236" s="186" t="s">
        <v>17</v>
      </c>
      <c r="G236" s="186" t="s">
        <v>18</v>
      </c>
      <c r="H236" s="11">
        <v>1168.3599999999999</v>
      </c>
      <c r="I236" s="131">
        <f>IF(A236=A235,"Addtnl Line / CO",VLOOKUP(A236,'PurchaseOrders.List-OCT'!$A$8:$E$259,2,0))</f>
        <v>44998</v>
      </c>
      <c r="J236" s="132">
        <f t="shared" si="11"/>
        <v>16779</v>
      </c>
      <c r="K236" s="131" t="str">
        <f t="shared" ref="K236:K258" si="14">IF(A236=A235,"Addtnl Line / CO",VLOOKUP(A236,Data_PO_List,4,0))</f>
        <v>Albireo Energy</v>
      </c>
      <c r="L236" s="23">
        <f>IF(A236=A235,"Addtnl Line / CO",VLOOKUP(A236,'PurchaseOrders.List-JUL'!$A$8:$F$239,5,0))</f>
        <v>23367</v>
      </c>
      <c r="M236" s="131" t="str">
        <f>IF(A236=A235,"Addtnl Line / CO",VLOOKUP(A236,'PurchaseOrders.List-OCT'!$A$7:$F$260,6,0))</f>
        <v>Released revision</v>
      </c>
      <c r="N236" s="144">
        <f>VLOOKUP(A236, 'e.Builder Open PO Amts 10.21.25'!$F$7:$M$263,8,FALSE)</f>
        <v>1168.3599999999999</v>
      </c>
      <c r="O236" s="144">
        <f t="shared" si="13"/>
        <v>0</v>
      </c>
      <c r="Q236" s="11"/>
    </row>
    <row r="237" spans="1:17" s="130" customFormat="1" ht="15.75" customHeight="1" x14ac:dyDescent="0.3">
      <c r="A237" s="179">
        <v>461671</v>
      </c>
      <c r="B237" s="179">
        <v>1</v>
      </c>
      <c r="C237" s="186" t="s">
        <v>5</v>
      </c>
      <c r="D237" s="186" t="s">
        <v>26</v>
      </c>
      <c r="E237" s="186" t="s">
        <v>155</v>
      </c>
      <c r="F237" s="186" t="s">
        <v>17</v>
      </c>
      <c r="G237" s="186" t="s">
        <v>18</v>
      </c>
      <c r="H237" s="11">
        <v>5089.5</v>
      </c>
      <c r="I237" s="131">
        <f>IF(A237=A236,"Addtnl Line / CO",VLOOKUP(A237,'PurchaseOrders.List-OCT'!$A$8:$E$259,2,0))</f>
        <v>44998</v>
      </c>
      <c r="J237" s="132">
        <f t="shared" si="11"/>
        <v>16779</v>
      </c>
      <c r="K237" s="131" t="str">
        <f t="shared" si="14"/>
        <v>Albireo Energy</v>
      </c>
      <c r="L237" s="23">
        <f>IF(A237=A236,"Addtnl Line / CO",VLOOKUP(A237,'PurchaseOrders.List-JUL'!$A$8:$F$239,5,0))</f>
        <v>101790</v>
      </c>
      <c r="M237" s="131" t="str">
        <f>IF(A237=A236,"Addtnl Line / CO",VLOOKUP(A237,'PurchaseOrders.List-OCT'!$A$7:$F$260,6,0))</f>
        <v>Released revision</v>
      </c>
      <c r="N237" s="144">
        <f>VLOOKUP(A237, 'e.Builder Open PO Amts 10.21.25'!$F$7:$M$263,8,FALSE)</f>
        <v>5089.5</v>
      </c>
      <c r="O237" s="144">
        <f t="shared" si="13"/>
        <v>0</v>
      </c>
      <c r="Q237" s="11"/>
    </row>
    <row r="238" spans="1:17" s="130" customFormat="1" ht="15.75" customHeight="1" x14ac:dyDescent="0.3">
      <c r="A238" s="179">
        <v>461670</v>
      </c>
      <c r="B238" s="179">
        <v>1</v>
      </c>
      <c r="C238" s="186" t="s">
        <v>110</v>
      </c>
      <c r="D238" s="186" t="s">
        <v>26</v>
      </c>
      <c r="E238" s="186" t="s">
        <v>154</v>
      </c>
      <c r="F238" s="186" t="s">
        <v>17</v>
      </c>
      <c r="G238" s="186" t="s">
        <v>18</v>
      </c>
      <c r="H238" s="11">
        <v>1800.49</v>
      </c>
      <c r="I238" s="131">
        <f>IF(A238=A237,"Addtnl Line / CO",VLOOKUP(A238,'PurchaseOrders.List-OCT'!$A$8:$E$259,2,0))</f>
        <v>44998</v>
      </c>
      <c r="J238" s="132">
        <f t="shared" si="11"/>
        <v>16779</v>
      </c>
      <c r="K238" s="131" t="str">
        <f t="shared" si="14"/>
        <v>Albireo Energy</v>
      </c>
      <c r="L238" s="23">
        <f>IF(A238=A237,"Addtnl Line / CO",VLOOKUP(A238,'PurchaseOrders.List-JUL'!$A$8:$F$239,5,0))</f>
        <v>36010</v>
      </c>
      <c r="M238" s="131" t="str">
        <f>IF(A238=A237,"Addtnl Line / CO",VLOOKUP(A238,'PurchaseOrders.List-OCT'!$A$7:$F$260,6,0))</f>
        <v>Released revision</v>
      </c>
      <c r="N238" s="144">
        <f>VLOOKUP(A238, 'e.Builder Open PO Amts 10.21.25'!$F$7:$M$263,8,FALSE)</f>
        <v>1800.49</v>
      </c>
      <c r="O238" s="144">
        <f t="shared" si="13"/>
        <v>0</v>
      </c>
      <c r="Q238" s="11"/>
    </row>
    <row r="239" spans="1:17" s="130" customFormat="1" ht="15.75" customHeight="1" x14ac:dyDescent="0.3">
      <c r="A239" s="179">
        <v>461669</v>
      </c>
      <c r="B239" s="179">
        <v>1</v>
      </c>
      <c r="C239" s="186" t="s">
        <v>152</v>
      </c>
      <c r="D239" s="186" t="s">
        <v>26</v>
      </c>
      <c r="E239" s="186" t="s">
        <v>153</v>
      </c>
      <c r="F239" s="186" t="s">
        <v>17</v>
      </c>
      <c r="G239" s="186" t="s">
        <v>18</v>
      </c>
      <c r="H239" s="11">
        <v>2303.21</v>
      </c>
      <c r="I239" s="131">
        <f>IF(A239=A238,"Addtnl Line / CO",VLOOKUP(A239,'PurchaseOrders.List-OCT'!$A$8:$E$259,2,0))</f>
        <v>44998</v>
      </c>
      <c r="J239" s="132">
        <f t="shared" si="11"/>
        <v>16779</v>
      </c>
      <c r="K239" s="131" t="str">
        <f t="shared" si="14"/>
        <v>Albireo Energy</v>
      </c>
      <c r="L239" s="23">
        <f>IF(A239=A238,"Addtnl Line / CO",VLOOKUP(A239,'PurchaseOrders.List-JUL'!$A$8:$F$239,5,0))</f>
        <v>46064</v>
      </c>
      <c r="M239" s="131" t="str">
        <f>IF(A239=A238,"Addtnl Line / CO",VLOOKUP(A239,'PurchaseOrders.List-OCT'!$A$7:$F$260,6,0))</f>
        <v>Emailed</v>
      </c>
      <c r="N239" s="144">
        <f>VLOOKUP(A239, 'e.Builder Open PO Amts 10.21.25'!$F$7:$M$263,8,FALSE)</f>
        <v>2303.21</v>
      </c>
      <c r="O239" s="144">
        <f t="shared" si="13"/>
        <v>0</v>
      </c>
      <c r="Q239" s="11"/>
    </row>
    <row r="240" spans="1:17" s="130" customFormat="1" ht="15.75" customHeight="1" x14ac:dyDescent="0.3">
      <c r="A240" s="179">
        <v>461668</v>
      </c>
      <c r="B240" s="179">
        <v>1</v>
      </c>
      <c r="C240" s="186" t="s">
        <v>150</v>
      </c>
      <c r="D240" s="186" t="s">
        <v>26</v>
      </c>
      <c r="E240" s="186" t="s">
        <v>151</v>
      </c>
      <c r="F240" s="186" t="s">
        <v>17</v>
      </c>
      <c r="G240" s="186" t="s">
        <v>18</v>
      </c>
      <c r="H240" s="11">
        <v>1823.25</v>
      </c>
      <c r="I240" s="131">
        <f>IF(A240=A239,"Addtnl Line / CO",VLOOKUP(A240,'PurchaseOrders.List-OCT'!$A$8:$E$259,2,0))</f>
        <v>44998</v>
      </c>
      <c r="J240" s="132">
        <f t="shared" si="11"/>
        <v>16779</v>
      </c>
      <c r="K240" s="131" t="str">
        <f t="shared" si="14"/>
        <v>Albireo Energy</v>
      </c>
      <c r="L240" s="23">
        <f>IF(A240=A239,"Addtnl Line / CO",VLOOKUP(A240,'PurchaseOrders.List-JUL'!$A$8:$F$239,5,0))</f>
        <v>36465</v>
      </c>
      <c r="M240" s="131" t="str">
        <f>IF(A240=A239,"Addtnl Line / CO",VLOOKUP(A240,'PurchaseOrders.List-OCT'!$A$7:$F$260,6,0))</f>
        <v>Released revision</v>
      </c>
      <c r="N240" s="144">
        <f>VLOOKUP(A240, 'e.Builder Open PO Amts 10.21.25'!$F$7:$M$263,8,FALSE)</f>
        <v>1823.25</v>
      </c>
      <c r="O240" s="144">
        <f t="shared" si="13"/>
        <v>0</v>
      </c>
      <c r="Q240" s="11"/>
    </row>
    <row r="241" spans="1:17" s="130" customFormat="1" ht="15.75" customHeight="1" x14ac:dyDescent="0.3">
      <c r="A241" s="179">
        <v>461667</v>
      </c>
      <c r="B241" s="179">
        <v>1</v>
      </c>
      <c r="C241" s="186" t="s">
        <v>92</v>
      </c>
      <c r="D241" s="186" t="s">
        <v>26</v>
      </c>
      <c r="E241" s="186" t="s">
        <v>149</v>
      </c>
      <c r="F241" s="186" t="s">
        <v>17</v>
      </c>
      <c r="G241" s="186" t="s">
        <v>18</v>
      </c>
      <c r="H241" s="11">
        <v>3403.84</v>
      </c>
      <c r="I241" s="131">
        <f>IF(A241=A240,"Addtnl Line / CO",VLOOKUP(A241,'PurchaseOrders.List-OCT'!$A$8:$E$259,2,0))</f>
        <v>44998</v>
      </c>
      <c r="J241" s="132">
        <f t="shared" si="11"/>
        <v>16779</v>
      </c>
      <c r="K241" s="131" t="str">
        <f t="shared" si="14"/>
        <v>Albireo Energy</v>
      </c>
      <c r="L241" s="23">
        <f>IF(A241=A240,"Addtnl Line / CO",VLOOKUP(A241,'PurchaseOrders.List-JUL'!$A$8:$F$239,5,0))</f>
        <v>68077</v>
      </c>
      <c r="M241" s="131" t="str">
        <f>IF(A241=A240,"Addtnl Line / CO",VLOOKUP(A241,'PurchaseOrders.List-OCT'!$A$7:$F$260,6,0))</f>
        <v>Emailed</v>
      </c>
      <c r="N241" s="144">
        <f>VLOOKUP(A241, 'e.Builder Open PO Amts 10.21.25'!$F$7:$M$263,8,FALSE)</f>
        <v>3403.84</v>
      </c>
      <c r="O241" s="144">
        <f t="shared" si="13"/>
        <v>0</v>
      </c>
      <c r="Q241" s="11"/>
    </row>
    <row r="242" spans="1:17" s="130" customFormat="1" ht="15.75" customHeight="1" x14ac:dyDescent="0.3">
      <c r="A242" s="179">
        <v>461666</v>
      </c>
      <c r="B242" s="179">
        <v>1</v>
      </c>
      <c r="C242" s="186" t="s">
        <v>147</v>
      </c>
      <c r="D242" s="186" t="s">
        <v>26</v>
      </c>
      <c r="E242" s="186" t="s">
        <v>148</v>
      </c>
      <c r="F242" s="186" t="s">
        <v>17</v>
      </c>
      <c r="G242" s="186" t="s">
        <v>18</v>
      </c>
      <c r="H242" s="11">
        <v>1516.92</v>
      </c>
      <c r="I242" s="131">
        <f>IF(A242=A241,"Addtnl Line / CO",VLOOKUP(A242,'PurchaseOrders.List-OCT'!$A$8:$E$259,2,0))</f>
        <v>44998</v>
      </c>
      <c r="J242" s="132">
        <f t="shared" si="11"/>
        <v>16779</v>
      </c>
      <c r="K242" s="131" t="str">
        <f t="shared" si="14"/>
        <v>Albireo Energy</v>
      </c>
      <c r="L242" s="23">
        <f>IF(A242=A241,"Addtnl Line / CO",VLOOKUP(A242,'PurchaseOrders.List-JUL'!$A$8:$F$239,5,0))</f>
        <v>30338</v>
      </c>
      <c r="M242" s="131" t="str">
        <f>IF(A242=A241,"Addtnl Line / CO",VLOOKUP(A242,'PurchaseOrders.List-OCT'!$A$7:$F$260,6,0))</f>
        <v>Emailed</v>
      </c>
      <c r="N242" s="144">
        <f>VLOOKUP(A242, 'e.Builder Open PO Amts 10.21.25'!$F$7:$M$263,8,FALSE)</f>
        <v>1516.92</v>
      </c>
      <c r="O242" s="144">
        <f t="shared" si="13"/>
        <v>0</v>
      </c>
      <c r="Q242" s="11"/>
    </row>
    <row r="243" spans="1:17" s="130" customFormat="1" ht="15.75" customHeight="1" x14ac:dyDescent="0.3">
      <c r="A243" s="179">
        <v>461665</v>
      </c>
      <c r="B243" s="179">
        <v>1</v>
      </c>
      <c r="C243" s="186" t="s">
        <v>145</v>
      </c>
      <c r="D243" s="186" t="s">
        <v>26</v>
      </c>
      <c r="E243" s="186" t="s">
        <v>146</v>
      </c>
      <c r="F243" s="186" t="s">
        <v>17</v>
      </c>
      <c r="G243" s="186" t="s">
        <v>18</v>
      </c>
      <c r="H243" s="11">
        <v>1437.6</v>
      </c>
      <c r="I243" s="131">
        <f>IF(A243=A242,"Addtnl Line / CO",VLOOKUP(A243,'PurchaseOrders.List-OCT'!$A$8:$E$259,2,0))</f>
        <v>44998</v>
      </c>
      <c r="J243" s="132">
        <f t="shared" si="11"/>
        <v>16779</v>
      </c>
      <c r="K243" s="131" t="str">
        <f t="shared" si="14"/>
        <v>Albireo Energy</v>
      </c>
      <c r="L243" s="23">
        <f>IF(A243=A242,"Addtnl Line / CO",VLOOKUP(A243,'PurchaseOrders.List-JUL'!$A$8:$F$239,5,0))</f>
        <v>28752</v>
      </c>
      <c r="M243" s="131" t="str">
        <f>IF(A243=A242,"Addtnl Line / CO",VLOOKUP(A243,'PurchaseOrders.List-OCT'!$A$7:$F$260,6,0))</f>
        <v>Emailed</v>
      </c>
      <c r="N243" s="144">
        <f>VLOOKUP(A243, 'e.Builder Open PO Amts 10.21.25'!$F$7:$M$263,8,FALSE)</f>
        <v>1437.6</v>
      </c>
      <c r="O243" s="144">
        <f t="shared" si="13"/>
        <v>0</v>
      </c>
      <c r="Q243" s="11"/>
    </row>
    <row r="244" spans="1:17" s="130" customFormat="1" ht="15.75" customHeight="1" x14ac:dyDescent="0.3">
      <c r="A244" s="179">
        <v>461664</v>
      </c>
      <c r="B244" s="179">
        <v>1</v>
      </c>
      <c r="C244" s="186" t="s">
        <v>143</v>
      </c>
      <c r="D244" s="186" t="s">
        <v>26</v>
      </c>
      <c r="E244" s="186" t="s">
        <v>144</v>
      </c>
      <c r="F244" s="186" t="s">
        <v>17</v>
      </c>
      <c r="G244" s="186" t="s">
        <v>18</v>
      </c>
      <c r="H244" s="11">
        <v>2865.94</v>
      </c>
      <c r="I244" s="131">
        <f>IF(A244=A243,"Addtnl Line / CO",VLOOKUP(A244,'PurchaseOrders.List-OCT'!$A$8:$E$259,2,0))</f>
        <v>44998</v>
      </c>
      <c r="J244" s="132">
        <f t="shared" si="11"/>
        <v>16779</v>
      </c>
      <c r="K244" s="131" t="str">
        <f t="shared" si="14"/>
        <v>Albireo Energy</v>
      </c>
      <c r="L244" s="23">
        <f>IF(A244=A243,"Addtnl Line / CO",VLOOKUP(A244,'PurchaseOrders.List-JUL'!$A$8:$F$239,5,0))</f>
        <v>57319</v>
      </c>
      <c r="M244" s="131" t="str">
        <f>IF(A244=A243,"Addtnl Line / CO",VLOOKUP(A244,'PurchaseOrders.List-OCT'!$A$7:$F$260,6,0))</f>
        <v>Emailed</v>
      </c>
      <c r="N244" s="144">
        <f>VLOOKUP(A244, 'e.Builder Open PO Amts 10.21.25'!$F$7:$M$263,8,FALSE)</f>
        <v>2865.94</v>
      </c>
      <c r="O244" s="144">
        <f t="shared" si="13"/>
        <v>0</v>
      </c>
      <c r="Q244" s="11"/>
    </row>
    <row r="245" spans="1:17" s="130" customFormat="1" ht="15.75" customHeight="1" x14ac:dyDescent="0.3">
      <c r="A245" s="179">
        <v>461663</v>
      </c>
      <c r="B245" s="179">
        <v>1</v>
      </c>
      <c r="C245" s="186" t="s">
        <v>6</v>
      </c>
      <c r="D245" s="186" t="s">
        <v>26</v>
      </c>
      <c r="E245" s="186" t="s">
        <v>142</v>
      </c>
      <c r="F245" s="186" t="s">
        <v>17</v>
      </c>
      <c r="G245" s="186" t="s">
        <v>18</v>
      </c>
      <c r="H245" s="11">
        <v>4137.7</v>
      </c>
      <c r="I245" s="131">
        <f>IF(A245=A244,"Addtnl Line / CO",VLOOKUP(A245,'PurchaseOrders.List-OCT'!$A$8:$E$259,2,0))</f>
        <v>44998</v>
      </c>
      <c r="J245" s="132">
        <f t="shared" si="11"/>
        <v>16779</v>
      </c>
      <c r="K245" s="131" t="str">
        <f t="shared" si="14"/>
        <v>Albireo Energy</v>
      </c>
      <c r="L245" s="23">
        <f>IF(A245=A244,"Addtnl Line / CO",VLOOKUP(A245,'PurchaseOrders.List-JUL'!$A$8:$F$239,5,0))</f>
        <v>82754</v>
      </c>
      <c r="M245" s="131" t="str">
        <f>IF(A245=A244,"Addtnl Line / CO",VLOOKUP(A245,'PurchaseOrders.List-OCT'!$A$7:$F$260,6,0))</f>
        <v>Emailed</v>
      </c>
      <c r="N245" s="144">
        <f>VLOOKUP(A245, 'e.Builder Open PO Amts 10.21.25'!$F$7:$M$263,8,FALSE)</f>
        <v>4137.7</v>
      </c>
      <c r="O245" s="144">
        <f t="shared" si="13"/>
        <v>0</v>
      </c>
      <c r="Q245" s="11"/>
    </row>
    <row r="246" spans="1:17" s="130" customFormat="1" ht="15.75" customHeight="1" x14ac:dyDescent="0.3">
      <c r="A246" s="179">
        <v>461662</v>
      </c>
      <c r="B246" s="179">
        <v>1</v>
      </c>
      <c r="C246" s="186" t="s">
        <v>140</v>
      </c>
      <c r="D246" s="186" t="s">
        <v>26</v>
      </c>
      <c r="E246" s="186" t="s">
        <v>141</v>
      </c>
      <c r="F246" s="186" t="s">
        <v>17</v>
      </c>
      <c r="G246" s="186" t="s">
        <v>18</v>
      </c>
      <c r="H246" s="11">
        <v>2948.76</v>
      </c>
      <c r="I246" s="131">
        <f>IF(A246=A245,"Addtnl Line / CO",VLOOKUP(A246,'PurchaseOrders.List-OCT'!$A$8:$E$259,2,0))</f>
        <v>44998</v>
      </c>
      <c r="J246" s="132">
        <f t="shared" si="11"/>
        <v>16779</v>
      </c>
      <c r="K246" s="131" t="str">
        <f t="shared" si="14"/>
        <v>Albireo Energy</v>
      </c>
      <c r="L246" s="23">
        <f>IF(A246=A245,"Addtnl Line / CO",VLOOKUP(A246,'PurchaseOrders.List-JUL'!$A$8:$F$239,5,0))</f>
        <v>58975</v>
      </c>
      <c r="M246" s="131" t="str">
        <f>IF(A246=A245,"Addtnl Line / CO",VLOOKUP(A246,'PurchaseOrders.List-OCT'!$A$7:$F$260,6,0))</f>
        <v>Emailed</v>
      </c>
      <c r="N246" s="144">
        <f>VLOOKUP(A246, 'e.Builder Open PO Amts 10.21.25'!$F$7:$M$263,8,FALSE)</f>
        <v>2948.76</v>
      </c>
      <c r="O246" s="144">
        <f t="shared" si="13"/>
        <v>0</v>
      </c>
      <c r="Q246" s="11"/>
    </row>
    <row r="247" spans="1:17" s="130" customFormat="1" ht="15.75" customHeight="1" x14ac:dyDescent="0.3">
      <c r="A247" s="179">
        <v>461661</v>
      </c>
      <c r="B247" s="179">
        <v>1</v>
      </c>
      <c r="C247" s="186" t="s">
        <v>138</v>
      </c>
      <c r="D247" s="186" t="s">
        <v>26</v>
      </c>
      <c r="E247" s="186" t="s">
        <v>139</v>
      </c>
      <c r="F247" s="186" t="s">
        <v>17</v>
      </c>
      <c r="G247" s="186" t="s">
        <v>18</v>
      </c>
      <c r="H247" s="11">
        <v>31022.51</v>
      </c>
      <c r="I247" s="131">
        <f>IF(A247=A246,"Addtnl Line / CO",VLOOKUP(A247,'PurchaseOrders.List-OCT'!$A$8:$E$259,2,0))</f>
        <v>44998</v>
      </c>
      <c r="J247" s="132">
        <f t="shared" si="11"/>
        <v>16779</v>
      </c>
      <c r="K247" s="131" t="str">
        <f t="shared" si="14"/>
        <v>Albireo Energy</v>
      </c>
      <c r="L247" s="23">
        <f>IF(A247=A246,"Addtnl Line / CO",VLOOKUP(A247,'PurchaseOrders.List-JUL'!$A$8:$F$239,5,0))</f>
        <v>54801</v>
      </c>
      <c r="M247" s="131" t="str">
        <f>IF(A247=A246,"Addtnl Line / CO",VLOOKUP(A247,'PurchaseOrders.List-OCT'!$A$7:$F$260,6,0))</f>
        <v>Emailed</v>
      </c>
      <c r="N247" s="144">
        <f>VLOOKUP(A247, 'e.Builder Open PO Amts 10.21.25'!$F$7:$M$263,8,FALSE)</f>
        <v>31022.51</v>
      </c>
      <c r="O247" s="144">
        <f t="shared" si="13"/>
        <v>0</v>
      </c>
      <c r="Q247" s="11"/>
    </row>
    <row r="248" spans="1:17" s="130" customFormat="1" ht="15.75" customHeight="1" x14ac:dyDescent="0.3">
      <c r="A248" s="179">
        <v>461660</v>
      </c>
      <c r="B248" s="179">
        <v>1</v>
      </c>
      <c r="C248" s="186" t="s">
        <v>136</v>
      </c>
      <c r="D248" s="186" t="s">
        <v>26</v>
      </c>
      <c r="E248" s="186" t="s">
        <v>137</v>
      </c>
      <c r="F248" s="186" t="s">
        <v>17</v>
      </c>
      <c r="G248" s="186" t="s">
        <v>18</v>
      </c>
      <c r="H248" s="11">
        <v>1631.15</v>
      </c>
      <c r="I248" s="131">
        <f>IF(A248=A247,"Addtnl Line / CO",VLOOKUP(A248,'PurchaseOrders.List-OCT'!$A$8:$E$259,2,0))</f>
        <v>44998</v>
      </c>
      <c r="J248" s="132">
        <f t="shared" si="11"/>
        <v>16779</v>
      </c>
      <c r="K248" s="131" t="str">
        <f t="shared" si="14"/>
        <v>Albireo Energy</v>
      </c>
      <c r="L248" s="23">
        <f>IF(A248=A247,"Addtnl Line / CO",VLOOKUP(A248,'PurchaseOrders.List-JUL'!$A$8:$F$239,5,0))</f>
        <v>32623</v>
      </c>
      <c r="M248" s="131" t="str">
        <f>IF(A248=A247,"Addtnl Line / CO",VLOOKUP(A248,'PurchaseOrders.List-OCT'!$A$7:$F$260,6,0))</f>
        <v>Emailed</v>
      </c>
      <c r="N248" s="144">
        <f>VLOOKUP(A248, 'e.Builder Open PO Amts 10.21.25'!$F$7:$M$263,8,FALSE)</f>
        <v>1631.15</v>
      </c>
      <c r="O248" s="144">
        <f t="shared" si="13"/>
        <v>0</v>
      </c>
      <c r="Q248" s="11"/>
    </row>
    <row r="249" spans="1:17" s="130" customFormat="1" ht="15.75" customHeight="1" x14ac:dyDescent="0.3">
      <c r="A249" s="179">
        <v>461659</v>
      </c>
      <c r="B249" s="179">
        <v>1</v>
      </c>
      <c r="C249" s="186" t="s">
        <v>134</v>
      </c>
      <c r="D249" s="186" t="s">
        <v>26</v>
      </c>
      <c r="E249" s="186" t="s">
        <v>135</v>
      </c>
      <c r="F249" s="186" t="s">
        <v>17</v>
      </c>
      <c r="G249" s="186" t="s">
        <v>18</v>
      </c>
      <c r="H249" s="11">
        <v>2357.1999999999998</v>
      </c>
      <c r="I249" s="131">
        <f>IF(A249=A248,"Addtnl Line / CO",VLOOKUP(A249,'PurchaseOrders.List-OCT'!$A$8:$E$259,2,0))</f>
        <v>44998</v>
      </c>
      <c r="J249" s="132">
        <f t="shared" si="11"/>
        <v>16779</v>
      </c>
      <c r="K249" s="131" t="str">
        <f t="shared" si="14"/>
        <v>Albireo Energy</v>
      </c>
      <c r="L249" s="23">
        <f>IF(A249=A248,"Addtnl Line / CO",VLOOKUP(A249,'PurchaseOrders.List-JUL'!$A$8:$F$239,5,0))</f>
        <v>47144</v>
      </c>
      <c r="M249" s="131" t="str">
        <f>IF(A249=A248,"Addtnl Line / CO",VLOOKUP(A249,'PurchaseOrders.List-OCT'!$A$7:$F$260,6,0))</f>
        <v>Emailed</v>
      </c>
      <c r="N249" s="144">
        <f>VLOOKUP(A249, 'e.Builder Open PO Amts 10.21.25'!$F$7:$M$263,8,FALSE)</f>
        <v>2357.1999999999998</v>
      </c>
      <c r="O249" s="144">
        <f t="shared" si="13"/>
        <v>0</v>
      </c>
      <c r="Q249" s="11"/>
    </row>
    <row r="250" spans="1:17" s="130" customFormat="1" ht="15.75" customHeight="1" x14ac:dyDescent="0.3">
      <c r="A250" s="179">
        <v>461658</v>
      </c>
      <c r="B250" s="179">
        <v>1</v>
      </c>
      <c r="C250" s="186" t="s">
        <v>7</v>
      </c>
      <c r="D250" s="186" t="s">
        <v>26</v>
      </c>
      <c r="E250" s="186" t="s">
        <v>122</v>
      </c>
      <c r="F250" s="186" t="s">
        <v>17</v>
      </c>
      <c r="G250" s="186" t="s">
        <v>18</v>
      </c>
      <c r="H250" s="11">
        <v>6572</v>
      </c>
      <c r="I250" s="131">
        <f>IF(A250=A249,"Addtnl Line / CO",VLOOKUP(A250,'PurchaseOrders.List-OCT'!$A$8:$E$259,2,0))</f>
        <v>44998</v>
      </c>
      <c r="J250" s="132">
        <f t="shared" si="11"/>
        <v>16779</v>
      </c>
      <c r="K250" s="131" t="str">
        <f t="shared" si="14"/>
        <v>Albireo Energy</v>
      </c>
      <c r="L250" s="23">
        <f>IF(A250=A249,"Addtnl Line / CO",VLOOKUP(A250,'PurchaseOrders.List-JUL'!$A$8:$F$239,5,0))</f>
        <v>6572</v>
      </c>
      <c r="M250" s="131" t="str">
        <f>IF(A250=A249,"Addtnl Line / CO",VLOOKUP(A250,'PurchaseOrders.List-OCT'!$A$7:$F$260,6,0))</f>
        <v>Released revision</v>
      </c>
      <c r="N250" s="144">
        <f>VLOOKUP(A250, 'e.Builder Open PO Amts 10.21.25'!$F$7:$M$263,8,FALSE)</f>
        <v>6572</v>
      </c>
      <c r="O250" s="144">
        <f t="shared" si="13"/>
        <v>0</v>
      </c>
      <c r="Q250" s="11"/>
    </row>
    <row r="251" spans="1:17" s="130" customFormat="1" ht="15.75" customHeight="1" x14ac:dyDescent="0.3">
      <c r="A251" s="179">
        <v>461657</v>
      </c>
      <c r="B251" s="179">
        <v>1</v>
      </c>
      <c r="C251" s="186" t="s">
        <v>115</v>
      </c>
      <c r="D251" s="186" t="s">
        <v>26</v>
      </c>
      <c r="E251" s="186" t="s">
        <v>133</v>
      </c>
      <c r="F251" s="186" t="s">
        <v>17</v>
      </c>
      <c r="G251" s="186" t="s">
        <v>18</v>
      </c>
      <c r="H251" s="11">
        <v>327.3</v>
      </c>
      <c r="I251" s="131">
        <f>IF(A251=A250,"Addtnl Line / CO",VLOOKUP(A251,'PurchaseOrders.List-OCT'!$A$8:$E$259,2,0))</f>
        <v>44998</v>
      </c>
      <c r="J251" s="132">
        <f t="shared" si="11"/>
        <v>16779</v>
      </c>
      <c r="K251" s="131" t="str">
        <f t="shared" si="14"/>
        <v>Albireo Energy</v>
      </c>
      <c r="L251" s="23">
        <f>IF(A251=A250,"Addtnl Line / CO",VLOOKUP(A251,'PurchaseOrders.List-JUL'!$A$8:$F$239,5,0))</f>
        <v>6546</v>
      </c>
      <c r="M251" s="131" t="str">
        <f>IF(A251=A250,"Addtnl Line / CO",VLOOKUP(A251,'PurchaseOrders.List-OCT'!$A$7:$F$260,6,0))</f>
        <v>Released revision</v>
      </c>
      <c r="N251" s="144">
        <f>VLOOKUP(A251, 'e.Builder Open PO Amts 10.21.25'!$F$7:$M$263,8,FALSE)</f>
        <v>327.3</v>
      </c>
      <c r="O251" s="144">
        <f t="shared" si="13"/>
        <v>0</v>
      </c>
      <c r="Q251" s="11"/>
    </row>
    <row r="252" spans="1:17" s="130" customFormat="1" ht="15.75" customHeight="1" x14ac:dyDescent="0.3">
      <c r="A252" s="179">
        <v>461656</v>
      </c>
      <c r="B252" s="179">
        <v>1</v>
      </c>
      <c r="C252" s="186" t="s">
        <v>131</v>
      </c>
      <c r="D252" s="186" t="s">
        <v>26</v>
      </c>
      <c r="E252" s="186" t="s">
        <v>132</v>
      </c>
      <c r="F252" s="186" t="s">
        <v>17</v>
      </c>
      <c r="G252" s="186" t="s">
        <v>18</v>
      </c>
      <c r="H252" s="11">
        <v>1873.25</v>
      </c>
      <c r="I252" s="131">
        <f>IF(A252=A251,"Addtnl Line / CO",VLOOKUP(A252,'PurchaseOrders.List-OCT'!$A$8:$E$259,2,0))</f>
        <v>44998</v>
      </c>
      <c r="J252" s="132">
        <f t="shared" si="11"/>
        <v>16779</v>
      </c>
      <c r="K252" s="131" t="str">
        <f t="shared" si="14"/>
        <v>Albireo Energy</v>
      </c>
      <c r="L252" s="23">
        <f>IF(A252=A251,"Addtnl Line / CO",VLOOKUP(A252,'PurchaseOrders.List-JUL'!$A$8:$F$239,5,0))</f>
        <v>37465</v>
      </c>
      <c r="M252" s="131" t="str">
        <f>IF(A252=A251,"Addtnl Line / CO",VLOOKUP(A252,'PurchaseOrders.List-OCT'!$A$7:$F$260,6,0))</f>
        <v>Emailed</v>
      </c>
      <c r="N252" s="144">
        <f>VLOOKUP(A252, 'e.Builder Open PO Amts 10.21.25'!$F$7:$M$263,8,FALSE)</f>
        <v>1873.25</v>
      </c>
      <c r="O252" s="144">
        <f t="shared" si="13"/>
        <v>0</v>
      </c>
      <c r="Q252" s="11"/>
    </row>
    <row r="253" spans="1:17" s="130" customFormat="1" ht="15.75" customHeight="1" x14ac:dyDescent="0.3">
      <c r="A253" s="179">
        <v>461655</v>
      </c>
      <c r="B253" s="179">
        <v>1</v>
      </c>
      <c r="C253" s="186" t="s">
        <v>129</v>
      </c>
      <c r="D253" s="186" t="s">
        <v>26</v>
      </c>
      <c r="E253" s="186" t="s">
        <v>130</v>
      </c>
      <c r="F253" s="186" t="s">
        <v>17</v>
      </c>
      <c r="G253" s="186" t="s">
        <v>18</v>
      </c>
      <c r="H253" s="11">
        <v>1679.75</v>
      </c>
      <c r="I253" s="131">
        <f>IF(A253=A252,"Addtnl Line / CO",VLOOKUP(A253,'PurchaseOrders.List-OCT'!$A$8:$E$259,2,0))</f>
        <v>44998</v>
      </c>
      <c r="J253" s="132">
        <f t="shared" si="11"/>
        <v>16779</v>
      </c>
      <c r="K253" s="131" t="str">
        <f t="shared" si="14"/>
        <v>Albireo Energy</v>
      </c>
      <c r="L253" s="23">
        <f>IF(A253=A252,"Addtnl Line / CO",VLOOKUP(A253,'PurchaseOrders.List-JUL'!$A$8:$F$239,5,0))</f>
        <v>33595</v>
      </c>
      <c r="M253" s="131" t="str">
        <f>IF(A253=A252,"Addtnl Line / CO",VLOOKUP(A253,'PurchaseOrders.List-OCT'!$A$7:$F$260,6,0))</f>
        <v>Emailed</v>
      </c>
      <c r="N253" s="144">
        <f>VLOOKUP(A253, 'e.Builder Open PO Amts 10.21.25'!$F$7:$M$263,8,FALSE)</f>
        <v>1679.75</v>
      </c>
      <c r="O253" s="144">
        <f t="shared" si="13"/>
        <v>0</v>
      </c>
      <c r="Q253" s="11"/>
    </row>
    <row r="254" spans="1:17" s="130" customFormat="1" ht="15.75" customHeight="1" x14ac:dyDescent="0.3">
      <c r="A254" s="179">
        <v>461654</v>
      </c>
      <c r="B254" s="179">
        <v>1</v>
      </c>
      <c r="C254" s="186" t="s">
        <v>127</v>
      </c>
      <c r="D254" s="186" t="s">
        <v>26</v>
      </c>
      <c r="E254" s="186" t="s">
        <v>128</v>
      </c>
      <c r="F254" s="186" t="s">
        <v>17</v>
      </c>
      <c r="G254" s="186" t="s">
        <v>18</v>
      </c>
      <c r="H254" s="11">
        <v>1872.35</v>
      </c>
      <c r="I254" s="131">
        <f>IF(A254=A253,"Addtnl Line / CO",VLOOKUP(A254,'PurchaseOrders.List-OCT'!$A$8:$E$259,2,0))</f>
        <v>44998</v>
      </c>
      <c r="J254" s="132">
        <f t="shared" si="11"/>
        <v>16779</v>
      </c>
      <c r="K254" s="131" t="str">
        <f t="shared" si="14"/>
        <v>Albireo Energy</v>
      </c>
      <c r="L254" s="23">
        <f>IF(A254=A253,"Addtnl Line / CO",VLOOKUP(A254,'PurchaseOrders.List-JUL'!$A$8:$F$239,5,0))</f>
        <v>37447</v>
      </c>
      <c r="M254" s="131" t="str">
        <f>IF(A254=A253,"Addtnl Line / CO",VLOOKUP(A254,'PurchaseOrders.List-OCT'!$A$7:$F$260,6,0))</f>
        <v>Emailed</v>
      </c>
      <c r="N254" s="144">
        <f>VLOOKUP(A254, 'e.Builder Open PO Amts 10.21.25'!$F$7:$M$263,8,FALSE)</f>
        <v>1872.35</v>
      </c>
      <c r="O254" s="144">
        <f t="shared" si="13"/>
        <v>0</v>
      </c>
      <c r="Q254" s="11"/>
    </row>
    <row r="255" spans="1:17" s="130" customFormat="1" ht="15.75" customHeight="1" x14ac:dyDescent="0.3">
      <c r="A255" s="179">
        <v>461653</v>
      </c>
      <c r="B255" s="179">
        <v>1</v>
      </c>
      <c r="C255" s="186" t="s">
        <v>125</v>
      </c>
      <c r="D255" s="186" t="s">
        <v>26</v>
      </c>
      <c r="E255" s="186" t="s">
        <v>126</v>
      </c>
      <c r="F255" s="186" t="s">
        <v>17</v>
      </c>
      <c r="G255" s="186" t="s">
        <v>18</v>
      </c>
      <c r="H255" s="11">
        <v>1245.05</v>
      </c>
      <c r="I255" s="131">
        <f>IF(A255=A254,"Addtnl Line / CO",VLOOKUP(A255,'PurchaseOrders.List-OCT'!$A$8:$E$259,2,0))</f>
        <v>44998</v>
      </c>
      <c r="J255" s="132">
        <f t="shared" si="11"/>
        <v>16779</v>
      </c>
      <c r="K255" s="131" t="str">
        <f t="shared" si="14"/>
        <v>Albireo Energy</v>
      </c>
      <c r="L255" s="23">
        <f>IF(A255=A254,"Addtnl Line / CO",VLOOKUP(A255,'PurchaseOrders.List-JUL'!$A$8:$F$239,5,0))</f>
        <v>24901</v>
      </c>
      <c r="M255" s="131" t="str">
        <f>IF(A255=A254,"Addtnl Line / CO",VLOOKUP(A255,'PurchaseOrders.List-OCT'!$A$7:$F$260,6,0))</f>
        <v>Emailed</v>
      </c>
      <c r="N255" s="144">
        <f>VLOOKUP(A255, 'e.Builder Open PO Amts 10.21.25'!$F$7:$M$263,8,FALSE)</f>
        <v>1245.05</v>
      </c>
      <c r="O255" s="144">
        <f t="shared" si="13"/>
        <v>0</v>
      </c>
      <c r="Q255" s="11"/>
    </row>
    <row r="256" spans="1:17" s="130" customFormat="1" ht="15.75" customHeight="1" x14ac:dyDescent="0.3">
      <c r="A256" s="179">
        <v>461652</v>
      </c>
      <c r="B256" s="179">
        <v>1</v>
      </c>
      <c r="C256" s="186" t="s">
        <v>123</v>
      </c>
      <c r="D256" s="186" t="s">
        <v>26</v>
      </c>
      <c r="E256" s="186" t="s">
        <v>124</v>
      </c>
      <c r="F256" s="186" t="s">
        <v>17</v>
      </c>
      <c r="G256" s="186" t="s">
        <v>18</v>
      </c>
      <c r="H256" s="11">
        <v>1503</v>
      </c>
      <c r="I256" s="131">
        <f>IF(A256=A255,"Addtnl Line / CO",VLOOKUP(A256,'PurchaseOrders.List-OCT'!$A$8:$E$259,2,0))</f>
        <v>44998</v>
      </c>
      <c r="J256" s="132">
        <f t="shared" si="11"/>
        <v>16779</v>
      </c>
      <c r="K256" s="131" t="str">
        <f t="shared" si="14"/>
        <v>Albireo Energy</v>
      </c>
      <c r="L256" s="23">
        <f>IF(A256=A255,"Addtnl Line / CO",VLOOKUP(A256,'PurchaseOrders.List-JUL'!$A$8:$F$239,5,0))</f>
        <v>30060</v>
      </c>
      <c r="M256" s="131" t="str">
        <f>IF(A256=A255,"Addtnl Line / CO",VLOOKUP(A256,'PurchaseOrders.List-OCT'!$A$7:$F$260,6,0))</f>
        <v>Emailed</v>
      </c>
      <c r="N256" s="144">
        <f>VLOOKUP(A256, 'e.Builder Open PO Amts 10.21.25'!$F$7:$M$263,8,FALSE)</f>
        <v>1503</v>
      </c>
      <c r="O256" s="144">
        <f t="shared" si="13"/>
        <v>0</v>
      </c>
      <c r="Q256" s="11"/>
    </row>
    <row r="257" spans="1:17" s="130" customFormat="1" ht="15.75" customHeight="1" x14ac:dyDescent="0.3">
      <c r="A257" s="179">
        <v>461650</v>
      </c>
      <c r="B257" s="179">
        <v>1</v>
      </c>
      <c r="C257" s="186" t="s">
        <v>120</v>
      </c>
      <c r="D257" s="186" t="s">
        <v>26</v>
      </c>
      <c r="E257" s="186" t="s">
        <v>121</v>
      </c>
      <c r="F257" s="186" t="s">
        <v>17</v>
      </c>
      <c r="G257" s="186" t="s">
        <v>18</v>
      </c>
      <c r="H257" s="11">
        <v>1480.85</v>
      </c>
      <c r="I257" s="131">
        <f>IF(A257=A256,"Addtnl Line / CO",VLOOKUP(A257,'PurchaseOrders.List-OCT'!$A$8:$E$259,2,0))</f>
        <v>44994</v>
      </c>
      <c r="J257" s="132">
        <f t="shared" si="11"/>
        <v>16779</v>
      </c>
      <c r="K257" s="131" t="str">
        <f t="shared" si="14"/>
        <v>Albireo Energy</v>
      </c>
      <c r="L257" s="23">
        <f>IF(A257=A256,"Addtnl Line / CO",VLOOKUP(A257,'PurchaseOrders.List-JUL'!$A$8:$F$239,5,0))</f>
        <v>29617</v>
      </c>
      <c r="M257" s="131" t="str">
        <f>IF(A257=A256,"Addtnl Line / CO",VLOOKUP(A257,'PurchaseOrders.List-OCT'!$A$7:$F$260,6,0))</f>
        <v>Emailed</v>
      </c>
      <c r="N257" s="144">
        <f>VLOOKUP(A257, 'e.Builder Open PO Amts 10.21.25'!$F$7:$M$263,8,FALSE)</f>
        <v>1480.85</v>
      </c>
      <c r="O257" s="144">
        <f t="shared" si="13"/>
        <v>0</v>
      </c>
      <c r="Q257" s="11"/>
    </row>
    <row r="258" spans="1:17" s="130" customFormat="1" ht="15.75" customHeight="1" x14ac:dyDescent="0.3">
      <c r="A258" s="179">
        <v>460529</v>
      </c>
      <c r="B258" s="179">
        <v>4</v>
      </c>
      <c r="C258" s="186" t="s">
        <v>9</v>
      </c>
      <c r="D258" s="186" t="s">
        <v>16</v>
      </c>
      <c r="E258" s="186" t="s">
        <v>21</v>
      </c>
      <c r="F258" s="186" t="s">
        <v>17</v>
      </c>
      <c r="G258" s="186" t="s">
        <v>18</v>
      </c>
      <c r="H258" s="11">
        <v>0</v>
      </c>
      <c r="I258" s="131">
        <f>IF(A258=A257,"Addtnl Line / CO",VLOOKUP(A258,'PurchaseOrders.List-OCT'!$A$8:$E$260,2,0))</f>
        <v>44665</v>
      </c>
      <c r="J258" s="132">
        <f t="shared" si="11"/>
        <v>10309</v>
      </c>
      <c r="K258" s="131" t="str">
        <f t="shared" si="14"/>
        <v>FCI Constructors, Inc.</v>
      </c>
      <c r="L258" s="23">
        <f>IF(A258=A257,"Addtnl Line / CO",VLOOKUP(A258,'PurchaseOrders.List-JUL'!$A$8:$F$239,5,0))</f>
        <v>249513.25</v>
      </c>
      <c r="M258" s="131" t="str">
        <f>IF(A258=A257,"Addtnl Line / CO",VLOOKUP(A258,'PurchaseOrders.List-OCT'!$A$7:$F$260,6,0))</f>
        <v>Closed</v>
      </c>
      <c r="N258" s="188">
        <v>3485.5</v>
      </c>
      <c r="O258" s="144">
        <f t="shared" si="13"/>
        <v>-3485.5</v>
      </c>
      <c r="P258" s="130" t="s">
        <v>1642</v>
      </c>
      <c r="Q258" s="11"/>
    </row>
    <row r="259" spans="1:17" s="130" customFormat="1" ht="15.75" customHeight="1" x14ac:dyDescent="0.3">
      <c r="A259" s="179"/>
      <c r="B259" s="179"/>
      <c r="C259" s="186"/>
      <c r="D259" s="186"/>
      <c r="E259" s="186"/>
      <c r="F259" s="186"/>
      <c r="G259" s="186"/>
      <c r="H259" s="11"/>
      <c r="I259" s="129"/>
      <c r="L259" s="11"/>
      <c r="N259" s="145"/>
      <c r="O259" s="142"/>
      <c r="Q259" s="11"/>
    </row>
    <row r="260" spans="1:17" s="130" customFormat="1" ht="15.75" customHeight="1" x14ac:dyDescent="0.3">
      <c r="A260" s="179"/>
      <c r="B260" s="179"/>
      <c r="C260" s="186"/>
      <c r="D260" s="186"/>
      <c r="E260" s="186"/>
      <c r="F260" s="186"/>
      <c r="G260" s="186"/>
      <c r="H260" s="11"/>
      <c r="I260" s="129"/>
      <c r="L260" s="11"/>
      <c r="N260" s="145"/>
      <c r="O260" s="142"/>
      <c r="Q260" s="11"/>
    </row>
    <row r="261" spans="1:17" s="130" customFormat="1" ht="15.75" customHeight="1" x14ac:dyDescent="0.3">
      <c r="A261" s="179"/>
      <c r="B261" s="179"/>
      <c r="C261" s="186"/>
      <c r="D261" s="186"/>
      <c r="E261" s="186"/>
      <c r="F261" s="186"/>
      <c r="G261" s="186"/>
      <c r="H261" s="11"/>
      <c r="I261" s="129"/>
      <c r="L261" s="11"/>
      <c r="N261" s="145"/>
      <c r="O261" s="142"/>
      <c r="Q261" s="11"/>
    </row>
    <row r="262" spans="1:17" s="130" customFormat="1" ht="15.75" customHeight="1" x14ac:dyDescent="0.3">
      <c r="A262" s="179"/>
      <c r="B262" s="179"/>
      <c r="C262" s="186"/>
      <c r="D262" s="186"/>
      <c r="E262" s="186"/>
      <c r="F262" s="186"/>
      <c r="G262" s="186"/>
      <c r="H262" s="11"/>
      <c r="I262" s="129"/>
      <c r="L262" s="11"/>
      <c r="N262" s="145"/>
      <c r="O262" s="142"/>
      <c r="Q262" s="11"/>
    </row>
    <row r="263" spans="1:17" s="130" customFormat="1" ht="15.75" customHeight="1" x14ac:dyDescent="0.3">
      <c r="A263" s="179"/>
      <c r="B263" s="179"/>
      <c r="C263" s="186"/>
      <c r="D263" s="186"/>
      <c r="E263" s="186"/>
      <c r="F263" s="186"/>
      <c r="G263" s="186"/>
      <c r="H263" s="11"/>
      <c r="I263" s="129"/>
      <c r="L263" s="11"/>
      <c r="N263" s="145"/>
      <c r="O263" s="142"/>
      <c r="Q263" s="11"/>
    </row>
    <row r="264" spans="1:17" s="130" customFormat="1" ht="15.75" customHeight="1" x14ac:dyDescent="0.3">
      <c r="A264" s="179"/>
      <c r="B264" s="179"/>
      <c r="C264" s="186"/>
      <c r="D264" s="186"/>
      <c r="E264" s="186"/>
      <c r="F264" s="186"/>
      <c r="G264" s="186"/>
      <c r="H264" s="11"/>
      <c r="I264" s="129"/>
      <c r="L264" s="11"/>
      <c r="N264" s="145"/>
      <c r="O264" s="142"/>
      <c r="Q264" s="11"/>
    </row>
    <row r="265" spans="1:17" s="130" customFormat="1" ht="15.75" customHeight="1" x14ac:dyDescent="0.3">
      <c r="A265" s="179"/>
      <c r="B265" s="179"/>
      <c r="C265" s="186"/>
      <c r="D265" s="186"/>
      <c r="E265" s="186"/>
      <c r="F265" s="186"/>
      <c r="G265" s="186"/>
      <c r="H265" s="11"/>
      <c r="I265" s="129"/>
      <c r="L265" s="11"/>
      <c r="N265" s="145"/>
      <c r="O265" s="142"/>
      <c r="Q265" s="11"/>
    </row>
    <row r="266" spans="1:17" s="130" customFormat="1" ht="15.75" customHeight="1" x14ac:dyDescent="0.3">
      <c r="A266" s="179"/>
      <c r="B266" s="179"/>
      <c r="C266" s="186"/>
      <c r="D266" s="186"/>
      <c r="E266" s="186"/>
      <c r="F266" s="186"/>
      <c r="G266" s="186"/>
      <c r="H266" s="11"/>
      <c r="I266" s="129"/>
      <c r="L266" s="11"/>
      <c r="N266" s="145"/>
      <c r="O266" s="142"/>
      <c r="Q266" s="11"/>
    </row>
    <row r="267" spans="1:17" s="130" customFormat="1" ht="15.75" customHeight="1" x14ac:dyDescent="0.3">
      <c r="A267" s="179"/>
      <c r="B267" s="179"/>
      <c r="C267" s="186"/>
      <c r="D267" s="186"/>
      <c r="E267" s="186"/>
      <c r="F267" s="186"/>
      <c r="G267" s="186"/>
      <c r="H267" s="11"/>
      <c r="I267" s="129"/>
      <c r="L267" s="11"/>
      <c r="N267" s="145"/>
      <c r="O267" s="142"/>
      <c r="Q267" s="11"/>
    </row>
    <row r="268" spans="1:17" s="130" customFormat="1" ht="15.75" customHeight="1" x14ac:dyDescent="0.3">
      <c r="A268" s="179"/>
      <c r="B268" s="179"/>
      <c r="C268" s="186"/>
      <c r="D268" s="186"/>
      <c r="E268" s="186"/>
      <c r="F268" s="186"/>
      <c r="G268" s="186"/>
      <c r="H268" s="11"/>
      <c r="I268" s="129"/>
      <c r="L268" s="11"/>
      <c r="N268" s="145"/>
      <c r="O268" s="142"/>
      <c r="Q268" s="11"/>
    </row>
    <row r="269" spans="1:17" s="130" customFormat="1" ht="15.75" customHeight="1" x14ac:dyDescent="0.3">
      <c r="A269" s="179"/>
      <c r="B269" s="179"/>
      <c r="C269" s="186"/>
      <c r="D269" s="186"/>
      <c r="E269" s="186"/>
      <c r="F269" s="186"/>
      <c r="G269" s="186"/>
      <c r="H269" s="11"/>
      <c r="I269" s="129"/>
      <c r="L269" s="11"/>
      <c r="N269" s="145"/>
      <c r="O269" s="142"/>
      <c r="Q269" s="11"/>
    </row>
    <row r="270" spans="1:17" s="130" customFormat="1" ht="15.75" customHeight="1" x14ac:dyDescent="0.3">
      <c r="A270" s="179"/>
      <c r="B270" s="179"/>
      <c r="C270" s="186"/>
      <c r="D270" s="186"/>
      <c r="E270" s="186"/>
      <c r="F270" s="186"/>
      <c r="G270" s="186"/>
      <c r="H270" s="11"/>
      <c r="I270" s="129"/>
      <c r="L270" s="11"/>
      <c r="N270" s="145"/>
      <c r="O270" s="142"/>
      <c r="Q270" s="11"/>
    </row>
    <row r="271" spans="1:17" s="130" customFormat="1" ht="15.75" customHeight="1" x14ac:dyDescent="0.3">
      <c r="A271" s="179"/>
      <c r="B271" s="179"/>
      <c r="C271" s="186"/>
      <c r="D271" s="186"/>
      <c r="E271" s="186"/>
      <c r="F271" s="186"/>
      <c r="G271" s="186"/>
      <c r="H271" s="11"/>
      <c r="I271" s="129"/>
      <c r="L271" s="11"/>
      <c r="N271" s="145"/>
      <c r="O271" s="142"/>
      <c r="Q271" s="11"/>
    </row>
    <row r="272" spans="1:17" s="130" customFormat="1" ht="15.75" customHeight="1" x14ac:dyDescent="0.3">
      <c r="A272" s="179"/>
      <c r="B272" s="179"/>
      <c r="C272" s="186"/>
      <c r="D272" s="186"/>
      <c r="E272" s="186"/>
      <c r="F272" s="186"/>
      <c r="G272" s="186"/>
      <c r="H272" s="11"/>
      <c r="I272" s="129"/>
      <c r="L272" s="11"/>
      <c r="N272" s="145"/>
      <c r="O272" s="142"/>
      <c r="Q272" s="11"/>
    </row>
    <row r="273" spans="1:17" s="130" customFormat="1" ht="15.75" customHeight="1" x14ac:dyDescent="0.3">
      <c r="A273" s="179"/>
      <c r="B273" s="179"/>
      <c r="C273" s="186"/>
      <c r="D273" s="186"/>
      <c r="E273" s="186"/>
      <c r="F273" s="186"/>
      <c r="G273" s="186"/>
      <c r="H273" s="11"/>
      <c r="I273" s="129"/>
      <c r="L273" s="11"/>
      <c r="N273" s="145"/>
      <c r="O273" s="142"/>
      <c r="Q273" s="11"/>
    </row>
    <row r="274" spans="1:17" s="130" customFormat="1" ht="15.75" customHeight="1" x14ac:dyDescent="0.3">
      <c r="A274" s="179"/>
      <c r="B274" s="179"/>
      <c r="C274" s="186"/>
      <c r="D274" s="186"/>
      <c r="E274" s="186"/>
      <c r="F274" s="186"/>
      <c r="G274" s="186"/>
      <c r="H274" s="11"/>
      <c r="I274" s="129"/>
      <c r="L274" s="11"/>
      <c r="N274" s="145"/>
      <c r="O274" s="142"/>
      <c r="Q274" s="11"/>
    </row>
    <row r="275" spans="1:17" s="130" customFormat="1" ht="15.75" customHeight="1" x14ac:dyDescent="0.3">
      <c r="A275" s="179"/>
      <c r="B275" s="179"/>
      <c r="C275" s="186"/>
      <c r="D275" s="186"/>
      <c r="E275" s="186"/>
      <c r="F275" s="186"/>
      <c r="G275" s="186"/>
      <c r="H275" s="11"/>
      <c r="I275" s="129"/>
      <c r="L275" s="11"/>
      <c r="N275" s="145"/>
      <c r="O275" s="142"/>
      <c r="Q275" s="11"/>
    </row>
    <row r="276" spans="1:17" s="130" customFormat="1" ht="15.75" customHeight="1" x14ac:dyDescent="0.3">
      <c r="A276" s="179"/>
      <c r="B276" s="179"/>
      <c r="C276" s="186"/>
      <c r="D276" s="186"/>
      <c r="E276" s="186"/>
      <c r="F276" s="186"/>
      <c r="G276" s="186"/>
      <c r="H276" s="11"/>
      <c r="I276" s="129"/>
      <c r="L276" s="11"/>
      <c r="N276" s="145"/>
      <c r="O276" s="142"/>
      <c r="Q276" s="11"/>
    </row>
    <row r="277" spans="1:17" s="130" customFormat="1" ht="15.75" customHeight="1" x14ac:dyDescent="0.3">
      <c r="A277" s="179"/>
      <c r="B277" s="179"/>
      <c r="C277" s="186"/>
      <c r="D277" s="186"/>
      <c r="E277" s="186"/>
      <c r="F277" s="186"/>
      <c r="G277" s="186"/>
      <c r="H277" s="11"/>
      <c r="I277" s="129"/>
      <c r="L277" s="11"/>
      <c r="N277" s="145"/>
      <c r="O277" s="142"/>
      <c r="Q277" s="11"/>
    </row>
    <row r="278" spans="1:17" s="130" customFormat="1" ht="15.75" customHeight="1" x14ac:dyDescent="0.3">
      <c r="A278" s="179"/>
      <c r="B278" s="179"/>
      <c r="C278" s="186"/>
      <c r="D278" s="186"/>
      <c r="E278" s="186"/>
      <c r="F278" s="186"/>
      <c r="G278" s="186"/>
      <c r="H278" s="11"/>
      <c r="I278" s="129"/>
      <c r="L278" s="11"/>
      <c r="N278" s="145"/>
      <c r="O278" s="142"/>
      <c r="Q278" s="11"/>
    </row>
    <row r="279" spans="1:17" s="130" customFormat="1" ht="15.75" customHeight="1" x14ac:dyDescent="0.3">
      <c r="A279" s="179"/>
      <c r="B279" s="179"/>
      <c r="C279" s="186"/>
      <c r="D279" s="186"/>
      <c r="E279" s="186"/>
      <c r="F279" s="186"/>
      <c r="G279" s="186"/>
      <c r="H279" s="11"/>
      <c r="I279" s="129"/>
      <c r="L279" s="11"/>
      <c r="N279" s="145"/>
      <c r="O279" s="142"/>
      <c r="Q279" s="11"/>
    </row>
    <row r="280" spans="1:17" s="130" customFormat="1" ht="15.75" customHeight="1" x14ac:dyDescent="0.3">
      <c r="A280" s="179"/>
      <c r="B280" s="179"/>
      <c r="C280" s="186"/>
      <c r="D280" s="186"/>
      <c r="E280" s="186"/>
      <c r="F280" s="186"/>
      <c r="G280" s="186"/>
      <c r="H280" s="11"/>
      <c r="I280" s="129"/>
      <c r="L280" s="11"/>
      <c r="N280" s="145"/>
      <c r="O280" s="142"/>
      <c r="Q280" s="11"/>
    </row>
    <row r="281" spans="1:17" s="130" customFormat="1" ht="15.75" customHeight="1" x14ac:dyDescent="0.3">
      <c r="A281" s="179"/>
      <c r="B281" s="179"/>
      <c r="C281" s="186"/>
      <c r="D281" s="186"/>
      <c r="E281" s="186"/>
      <c r="F281" s="186"/>
      <c r="G281" s="186"/>
      <c r="H281" s="11"/>
      <c r="I281" s="129"/>
      <c r="L281" s="11"/>
      <c r="N281" s="145"/>
      <c r="O281" s="142"/>
      <c r="Q281" s="11"/>
    </row>
    <row r="282" spans="1:17" s="130" customFormat="1" ht="15.75" customHeight="1" x14ac:dyDescent="0.3">
      <c r="A282" s="179"/>
      <c r="B282" s="179"/>
      <c r="C282" s="186"/>
      <c r="D282" s="186"/>
      <c r="E282" s="186"/>
      <c r="F282" s="186"/>
      <c r="G282" s="186"/>
      <c r="H282" s="11"/>
      <c r="I282" s="129"/>
      <c r="L282" s="11"/>
      <c r="N282" s="145"/>
      <c r="O282" s="142"/>
      <c r="Q282" s="11"/>
    </row>
    <row r="283" spans="1:17" s="130" customFormat="1" ht="15.75" customHeight="1" x14ac:dyDescent="0.3">
      <c r="A283" s="179"/>
      <c r="B283" s="179"/>
      <c r="C283" s="186"/>
      <c r="D283" s="186"/>
      <c r="E283" s="186"/>
      <c r="F283" s="186"/>
      <c r="G283" s="186"/>
      <c r="H283" s="11"/>
      <c r="I283" s="129"/>
      <c r="L283" s="11"/>
      <c r="N283" s="145"/>
      <c r="O283" s="142"/>
      <c r="Q283" s="11"/>
    </row>
    <row r="284" spans="1:17" s="130" customFormat="1" ht="15.75" customHeight="1" x14ac:dyDescent="0.3">
      <c r="A284" s="179"/>
      <c r="B284" s="179"/>
      <c r="C284" s="186"/>
      <c r="D284" s="186"/>
      <c r="E284" s="186"/>
      <c r="F284" s="186"/>
      <c r="G284" s="186"/>
      <c r="H284" s="11"/>
      <c r="I284" s="129"/>
      <c r="L284" s="11"/>
      <c r="N284" s="145"/>
      <c r="O284" s="142"/>
      <c r="Q284" s="11"/>
    </row>
    <row r="285" spans="1:17" s="130" customFormat="1" ht="15.75" customHeight="1" x14ac:dyDescent="0.3">
      <c r="A285" s="179"/>
      <c r="B285" s="179"/>
      <c r="C285" s="186"/>
      <c r="D285" s="186"/>
      <c r="E285" s="186"/>
      <c r="F285" s="186"/>
      <c r="G285" s="186"/>
      <c r="H285" s="11"/>
      <c r="I285" s="129"/>
      <c r="L285" s="11"/>
      <c r="N285" s="145"/>
      <c r="O285" s="142"/>
      <c r="Q285" s="11"/>
    </row>
    <row r="286" spans="1:17" s="130" customFormat="1" ht="15.75" customHeight="1" x14ac:dyDescent="0.3">
      <c r="A286" s="179"/>
      <c r="B286" s="179"/>
      <c r="C286" s="186"/>
      <c r="D286" s="186"/>
      <c r="E286" s="186"/>
      <c r="F286" s="186"/>
      <c r="G286" s="186"/>
      <c r="H286" s="11"/>
      <c r="I286" s="129"/>
      <c r="L286" s="11"/>
      <c r="N286" s="145"/>
      <c r="O286" s="142"/>
      <c r="Q286" s="11"/>
    </row>
    <row r="287" spans="1:17" s="130" customFormat="1" ht="15.75" customHeight="1" x14ac:dyDescent="0.3">
      <c r="A287" s="179"/>
      <c r="B287" s="179"/>
      <c r="C287" s="186"/>
      <c r="D287" s="186"/>
      <c r="E287" s="186"/>
      <c r="F287" s="186"/>
      <c r="G287" s="186"/>
      <c r="H287" s="11"/>
      <c r="I287" s="129"/>
      <c r="L287" s="11"/>
      <c r="N287" s="145"/>
      <c r="O287" s="142"/>
      <c r="Q287" s="11"/>
    </row>
    <row r="288" spans="1:17" s="130" customFormat="1" ht="15.75" customHeight="1" x14ac:dyDescent="0.3">
      <c r="A288" s="179"/>
      <c r="B288" s="179"/>
      <c r="C288" s="186"/>
      <c r="D288" s="186"/>
      <c r="E288" s="186"/>
      <c r="F288" s="186"/>
      <c r="G288" s="186"/>
      <c r="H288" s="11"/>
      <c r="I288" s="129"/>
      <c r="L288" s="11"/>
      <c r="N288" s="145"/>
      <c r="O288" s="142"/>
      <c r="Q288" s="11"/>
    </row>
    <row r="289" spans="1:17" s="130" customFormat="1" ht="15.75" customHeight="1" x14ac:dyDescent="0.3">
      <c r="A289" s="179"/>
      <c r="B289" s="179"/>
      <c r="C289" s="186"/>
      <c r="D289" s="186"/>
      <c r="E289" s="186"/>
      <c r="F289" s="186"/>
      <c r="G289" s="186"/>
      <c r="H289" s="11"/>
      <c r="I289" s="129"/>
      <c r="L289" s="11"/>
      <c r="N289" s="145"/>
      <c r="O289" s="142"/>
      <c r="Q289" s="11"/>
    </row>
    <row r="290" spans="1:17" s="130" customFormat="1" ht="15.75" customHeight="1" x14ac:dyDescent="0.3">
      <c r="A290" s="179"/>
      <c r="B290" s="179"/>
      <c r="C290" s="186"/>
      <c r="D290" s="186"/>
      <c r="E290" s="186"/>
      <c r="F290" s="186"/>
      <c r="G290" s="186"/>
      <c r="H290" s="11"/>
      <c r="I290" s="129"/>
      <c r="L290" s="11"/>
      <c r="N290" s="145"/>
      <c r="O290" s="142"/>
      <c r="Q290" s="11"/>
    </row>
    <row r="291" spans="1:17" s="130" customFormat="1" ht="15.75" customHeight="1" x14ac:dyDescent="0.3">
      <c r="A291" s="179"/>
      <c r="B291" s="179"/>
      <c r="C291" s="186"/>
      <c r="D291" s="186"/>
      <c r="E291" s="186"/>
      <c r="F291" s="186"/>
      <c r="G291" s="186"/>
      <c r="H291" s="11"/>
      <c r="I291" s="129"/>
      <c r="L291" s="11"/>
      <c r="N291" s="145"/>
      <c r="O291" s="142"/>
      <c r="Q291" s="11"/>
    </row>
    <row r="292" spans="1:17" s="130" customFormat="1" ht="15.75" customHeight="1" x14ac:dyDescent="0.3">
      <c r="A292" s="179"/>
      <c r="B292" s="179"/>
      <c r="C292" s="186"/>
      <c r="D292" s="186"/>
      <c r="E292" s="186"/>
      <c r="F292" s="186"/>
      <c r="G292" s="186"/>
      <c r="H292" s="11"/>
      <c r="I292" s="129"/>
      <c r="L292" s="11"/>
      <c r="N292" s="145"/>
      <c r="O292" s="142"/>
      <c r="Q292" s="11"/>
    </row>
    <row r="293" spans="1:17" s="130" customFormat="1" ht="15.75" customHeight="1" x14ac:dyDescent="0.3">
      <c r="A293" s="179"/>
      <c r="B293" s="179"/>
      <c r="C293" s="186"/>
      <c r="D293" s="186"/>
      <c r="E293" s="186"/>
      <c r="F293" s="186"/>
      <c r="G293" s="186"/>
      <c r="H293" s="11"/>
      <c r="I293" s="129"/>
      <c r="L293" s="11"/>
      <c r="N293" s="145"/>
      <c r="O293" s="142"/>
      <c r="Q293" s="11"/>
    </row>
    <row r="294" spans="1:17" s="130" customFormat="1" ht="15.75" customHeight="1" x14ac:dyDescent="0.3">
      <c r="A294" s="179"/>
      <c r="B294" s="179"/>
      <c r="C294" s="186"/>
      <c r="D294" s="186"/>
      <c r="E294" s="186"/>
      <c r="F294" s="186"/>
      <c r="G294" s="186"/>
      <c r="H294" s="11"/>
      <c r="I294" s="129"/>
      <c r="L294" s="11"/>
      <c r="N294" s="145"/>
      <c r="O294" s="142"/>
      <c r="Q294" s="11"/>
    </row>
    <row r="295" spans="1:17" s="130" customFormat="1" ht="15.75" customHeight="1" x14ac:dyDescent="0.3">
      <c r="A295" s="179"/>
      <c r="B295" s="179"/>
      <c r="C295" s="186"/>
      <c r="D295" s="186"/>
      <c r="E295" s="186"/>
      <c r="F295" s="186"/>
      <c r="G295" s="186"/>
      <c r="H295" s="11"/>
      <c r="I295" s="129"/>
      <c r="L295" s="11"/>
      <c r="N295" s="145"/>
      <c r="O295" s="142"/>
      <c r="Q295" s="11"/>
    </row>
    <row r="296" spans="1:17" s="130" customFormat="1" ht="15.75" customHeight="1" x14ac:dyDescent="0.3">
      <c r="A296" s="179"/>
      <c r="B296" s="179"/>
      <c r="C296" s="186"/>
      <c r="D296" s="186"/>
      <c r="E296" s="186"/>
      <c r="F296" s="186"/>
      <c r="G296" s="186"/>
      <c r="H296" s="11"/>
      <c r="I296" s="129"/>
      <c r="L296" s="11"/>
      <c r="N296" s="145"/>
      <c r="O296" s="142"/>
      <c r="Q296" s="11"/>
    </row>
    <row r="297" spans="1:17" s="130" customFormat="1" ht="15.75" customHeight="1" x14ac:dyDescent="0.3">
      <c r="A297" s="179"/>
      <c r="B297" s="179"/>
      <c r="C297" s="186"/>
      <c r="D297" s="186"/>
      <c r="E297" s="186"/>
      <c r="F297" s="186"/>
      <c r="G297" s="186"/>
      <c r="H297" s="11"/>
      <c r="I297" s="129"/>
      <c r="L297" s="11"/>
      <c r="N297" s="145"/>
      <c r="O297" s="142"/>
      <c r="Q297" s="11"/>
    </row>
    <row r="298" spans="1:17" s="130" customFormat="1" ht="15.75" customHeight="1" x14ac:dyDescent="0.3">
      <c r="A298" s="179"/>
      <c r="B298" s="179"/>
      <c r="C298" s="186"/>
      <c r="D298" s="186"/>
      <c r="E298" s="186"/>
      <c r="F298" s="186"/>
      <c r="G298" s="186"/>
      <c r="H298" s="11"/>
      <c r="I298" s="129"/>
      <c r="L298" s="11"/>
      <c r="N298" s="145"/>
      <c r="O298" s="142"/>
      <c r="Q298" s="11"/>
    </row>
    <row r="299" spans="1:17" s="130" customFormat="1" ht="15.75" customHeight="1" x14ac:dyDescent="0.3">
      <c r="A299" s="179"/>
      <c r="B299" s="179"/>
      <c r="C299" s="186"/>
      <c r="D299" s="186"/>
      <c r="E299" s="186"/>
      <c r="F299" s="186"/>
      <c r="G299" s="186"/>
      <c r="H299" s="11"/>
      <c r="I299" s="129"/>
      <c r="L299" s="11"/>
      <c r="N299" s="145"/>
      <c r="O299" s="142"/>
      <c r="Q299" s="11"/>
    </row>
    <row r="300" spans="1:17" s="130" customFormat="1" ht="15.75" customHeight="1" x14ac:dyDescent="0.3">
      <c r="A300" s="179"/>
      <c r="B300" s="179"/>
      <c r="C300" s="186"/>
      <c r="D300" s="186"/>
      <c r="E300" s="186"/>
      <c r="F300" s="186"/>
      <c r="G300" s="186"/>
      <c r="H300" s="11"/>
      <c r="I300" s="129"/>
      <c r="L300" s="11"/>
      <c r="N300" s="145"/>
      <c r="O300" s="142"/>
      <c r="Q300" s="11"/>
    </row>
    <row r="301" spans="1:17" s="130" customFormat="1" ht="15.75" customHeight="1" x14ac:dyDescent="0.3">
      <c r="A301" s="179"/>
      <c r="B301" s="179"/>
      <c r="C301" s="186"/>
      <c r="D301" s="186"/>
      <c r="E301" s="186"/>
      <c r="F301" s="186"/>
      <c r="G301" s="186"/>
      <c r="H301" s="11"/>
      <c r="I301" s="129"/>
      <c r="L301" s="11"/>
      <c r="N301" s="145"/>
      <c r="O301" s="142"/>
      <c r="Q301" s="11"/>
    </row>
    <row r="302" spans="1:17" s="130" customFormat="1" ht="15.75" customHeight="1" x14ac:dyDescent="0.3">
      <c r="A302" s="179"/>
      <c r="B302" s="179"/>
      <c r="C302" s="186"/>
      <c r="D302" s="186"/>
      <c r="E302" s="186"/>
      <c r="F302" s="186"/>
      <c r="G302" s="186"/>
      <c r="H302" s="11"/>
      <c r="I302" s="129"/>
      <c r="L302" s="11"/>
      <c r="N302" s="145"/>
      <c r="O302" s="142"/>
      <c r="Q302" s="11"/>
    </row>
    <row r="303" spans="1:17" s="130" customFormat="1" ht="15.75" customHeight="1" x14ac:dyDescent="0.3">
      <c r="A303" s="179"/>
      <c r="B303" s="179"/>
      <c r="C303" s="186"/>
      <c r="D303" s="186"/>
      <c r="E303" s="186"/>
      <c r="F303" s="186"/>
      <c r="G303" s="186"/>
      <c r="H303" s="11"/>
      <c r="I303" s="129"/>
      <c r="L303" s="11"/>
      <c r="N303" s="145"/>
      <c r="O303" s="142"/>
      <c r="Q303" s="11"/>
    </row>
    <row r="304" spans="1:17" s="130" customFormat="1" ht="15.75" customHeight="1" x14ac:dyDescent="0.3">
      <c r="A304" s="179"/>
      <c r="B304" s="179"/>
      <c r="C304" s="186"/>
      <c r="D304" s="186"/>
      <c r="E304" s="186"/>
      <c r="F304" s="186"/>
      <c r="G304" s="186"/>
      <c r="H304" s="11"/>
      <c r="I304" s="129"/>
      <c r="L304" s="11"/>
      <c r="N304" s="145"/>
      <c r="O304" s="142"/>
      <c r="Q304" s="11"/>
    </row>
    <row r="305" spans="1:17" s="130" customFormat="1" ht="15.75" customHeight="1" x14ac:dyDescent="0.3">
      <c r="A305" s="179"/>
      <c r="B305" s="179"/>
      <c r="C305" s="186"/>
      <c r="D305" s="186"/>
      <c r="E305" s="186"/>
      <c r="F305" s="186"/>
      <c r="G305" s="186"/>
      <c r="H305" s="11"/>
      <c r="I305" s="129"/>
      <c r="L305" s="11"/>
      <c r="N305" s="145"/>
      <c r="O305" s="142"/>
      <c r="Q305" s="11"/>
    </row>
    <row r="306" spans="1:17" s="130" customFormat="1" ht="15.75" customHeight="1" x14ac:dyDescent="0.3">
      <c r="A306" s="179"/>
      <c r="B306" s="179"/>
      <c r="C306" s="186"/>
      <c r="D306" s="186"/>
      <c r="E306" s="186"/>
      <c r="F306" s="186"/>
      <c r="G306" s="186"/>
      <c r="H306" s="11"/>
      <c r="I306" s="129"/>
      <c r="L306" s="11"/>
      <c r="N306" s="145"/>
      <c r="O306" s="142"/>
      <c r="Q306" s="11"/>
    </row>
    <row r="307" spans="1:17" s="130" customFormat="1" ht="15.75" customHeight="1" x14ac:dyDescent="0.3">
      <c r="A307" s="179"/>
      <c r="B307" s="179"/>
      <c r="C307" s="186"/>
      <c r="D307" s="186"/>
      <c r="E307" s="186"/>
      <c r="F307" s="186"/>
      <c r="G307" s="186"/>
      <c r="H307" s="11"/>
      <c r="I307" s="129"/>
      <c r="L307" s="11"/>
      <c r="N307" s="145"/>
      <c r="O307" s="142"/>
      <c r="Q307" s="11"/>
    </row>
    <row r="308" spans="1:17" s="130" customFormat="1" ht="15.75" customHeight="1" x14ac:dyDescent="0.3">
      <c r="A308" s="179"/>
      <c r="B308" s="179"/>
      <c r="C308" s="186"/>
      <c r="D308" s="186"/>
      <c r="E308" s="186"/>
      <c r="F308" s="186"/>
      <c r="G308" s="186"/>
      <c r="H308" s="11"/>
      <c r="I308" s="129"/>
      <c r="L308" s="11"/>
      <c r="N308" s="145"/>
      <c r="O308" s="142"/>
      <c r="Q308" s="11"/>
    </row>
    <row r="309" spans="1:17" s="130" customFormat="1" ht="15.75" customHeight="1" x14ac:dyDescent="0.3">
      <c r="A309" s="179"/>
      <c r="B309" s="179"/>
      <c r="C309" s="186"/>
      <c r="D309" s="186"/>
      <c r="E309" s="186"/>
      <c r="F309" s="186"/>
      <c r="G309" s="186"/>
      <c r="H309" s="11"/>
      <c r="I309" s="129"/>
      <c r="L309" s="11"/>
      <c r="N309" s="145"/>
      <c r="O309" s="142"/>
      <c r="Q309" s="11"/>
    </row>
    <row r="310" spans="1:17" s="130" customFormat="1" ht="15.75" customHeight="1" x14ac:dyDescent="0.3">
      <c r="A310" s="179"/>
      <c r="B310" s="179"/>
      <c r="C310" s="186"/>
      <c r="D310" s="186"/>
      <c r="E310" s="186"/>
      <c r="F310" s="186"/>
      <c r="G310" s="186"/>
      <c r="H310" s="11"/>
      <c r="I310" s="129"/>
      <c r="L310" s="11"/>
      <c r="N310" s="145"/>
      <c r="O310" s="142"/>
      <c r="Q310" s="11"/>
    </row>
    <row r="311" spans="1:17" s="130" customFormat="1" ht="15.75" customHeight="1" x14ac:dyDescent="0.3">
      <c r="A311" s="179"/>
      <c r="B311" s="179"/>
      <c r="C311" s="186"/>
      <c r="D311" s="186"/>
      <c r="E311" s="186"/>
      <c r="F311" s="186"/>
      <c r="G311" s="186"/>
      <c r="H311" s="11"/>
      <c r="I311" s="129"/>
      <c r="L311" s="11"/>
      <c r="N311" s="145"/>
      <c r="O311" s="142"/>
      <c r="Q311" s="11"/>
    </row>
    <row r="312" spans="1:17" s="130" customFormat="1" ht="15.75" customHeight="1" x14ac:dyDescent="0.3">
      <c r="A312" s="179"/>
      <c r="B312" s="179"/>
      <c r="C312" s="186"/>
      <c r="D312" s="186"/>
      <c r="E312" s="186"/>
      <c r="F312" s="186"/>
      <c r="G312" s="186"/>
      <c r="H312" s="11"/>
      <c r="I312" s="129"/>
      <c r="L312" s="11"/>
      <c r="N312" s="145"/>
      <c r="O312" s="142"/>
      <c r="Q312" s="11"/>
    </row>
    <row r="313" spans="1:17" s="130" customFormat="1" ht="15.75" customHeight="1" x14ac:dyDescent="0.3">
      <c r="A313" s="179"/>
      <c r="B313" s="179"/>
      <c r="C313" s="186"/>
      <c r="D313" s="186"/>
      <c r="E313" s="186"/>
      <c r="F313" s="186"/>
      <c r="G313" s="186"/>
      <c r="H313" s="11"/>
      <c r="I313" s="129"/>
      <c r="L313" s="11"/>
      <c r="N313" s="145"/>
      <c r="O313" s="142"/>
      <c r="Q313" s="11"/>
    </row>
    <row r="314" spans="1:17" s="130" customFormat="1" ht="15.75" customHeight="1" x14ac:dyDescent="0.3">
      <c r="A314" s="179"/>
      <c r="B314" s="179"/>
      <c r="C314" s="186"/>
      <c r="D314" s="186"/>
      <c r="E314" s="186"/>
      <c r="F314" s="186"/>
      <c r="G314" s="186"/>
      <c r="H314" s="11"/>
      <c r="I314" s="129"/>
      <c r="L314" s="11"/>
      <c r="N314" s="145"/>
      <c r="O314" s="142"/>
      <c r="Q314" s="11"/>
    </row>
    <row r="315" spans="1:17" s="130" customFormat="1" ht="15.75" customHeight="1" x14ac:dyDescent="0.3">
      <c r="A315" s="179"/>
      <c r="B315" s="179"/>
      <c r="C315" s="186"/>
      <c r="D315" s="186"/>
      <c r="E315" s="186"/>
      <c r="F315" s="186"/>
      <c r="G315" s="186"/>
      <c r="H315" s="11"/>
      <c r="I315" s="129"/>
      <c r="L315" s="11"/>
      <c r="N315" s="145"/>
      <c r="O315" s="142"/>
      <c r="Q315" s="11"/>
    </row>
    <row r="316" spans="1:17" s="130" customFormat="1" ht="15.75" customHeight="1" x14ac:dyDescent="0.3">
      <c r="A316" s="179"/>
      <c r="B316" s="179"/>
      <c r="C316" s="186"/>
      <c r="D316" s="186"/>
      <c r="E316" s="186"/>
      <c r="F316" s="186"/>
      <c r="G316" s="186"/>
      <c r="H316" s="11"/>
      <c r="I316" s="129"/>
      <c r="L316" s="11"/>
      <c r="N316" s="145"/>
      <c r="O316" s="142"/>
      <c r="Q316" s="11"/>
    </row>
    <row r="317" spans="1:17" s="130" customFormat="1" ht="15.75" customHeight="1" x14ac:dyDescent="0.3">
      <c r="A317" s="179"/>
      <c r="B317" s="179"/>
      <c r="C317" s="186"/>
      <c r="D317" s="186"/>
      <c r="E317" s="186"/>
      <c r="F317" s="186"/>
      <c r="G317" s="186"/>
      <c r="H317" s="11"/>
      <c r="I317" s="129"/>
      <c r="L317" s="11"/>
      <c r="N317" s="145"/>
      <c r="O317" s="142"/>
      <c r="Q317" s="11"/>
    </row>
    <row r="318" spans="1:17" s="130" customFormat="1" ht="15.75" customHeight="1" x14ac:dyDescent="0.3">
      <c r="A318" s="179"/>
      <c r="B318" s="179"/>
      <c r="C318" s="186"/>
      <c r="D318" s="186"/>
      <c r="E318" s="186"/>
      <c r="F318" s="186"/>
      <c r="G318" s="186"/>
      <c r="H318" s="11"/>
      <c r="I318" s="129"/>
      <c r="L318" s="11"/>
      <c r="N318" s="145"/>
      <c r="O318" s="142"/>
      <c r="Q318" s="11"/>
    </row>
    <row r="319" spans="1:17" s="130" customFormat="1" ht="15.75" customHeight="1" x14ac:dyDescent="0.3">
      <c r="A319" s="179"/>
      <c r="B319" s="179"/>
      <c r="C319" s="186"/>
      <c r="D319" s="186"/>
      <c r="E319" s="186"/>
      <c r="F319" s="186"/>
      <c r="G319" s="186"/>
      <c r="H319" s="11"/>
      <c r="I319" s="129"/>
      <c r="L319" s="11"/>
      <c r="N319" s="145"/>
      <c r="O319" s="142"/>
      <c r="Q319" s="11"/>
    </row>
    <row r="320" spans="1:17" s="130" customFormat="1" ht="15.75" customHeight="1" x14ac:dyDescent="0.3">
      <c r="A320" s="179"/>
      <c r="B320" s="179"/>
      <c r="C320" s="186"/>
      <c r="D320" s="186"/>
      <c r="E320" s="186"/>
      <c r="F320" s="186"/>
      <c r="G320" s="186"/>
      <c r="H320" s="11"/>
      <c r="I320" s="129"/>
      <c r="L320" s="11"/>
      <c r="N320" s="145"/>
      <c r="O320" s="142"/>
      <c r="Q320" s="11"/>
    </row>
    <row r="321" spans="1:17" s="130" customFormat="1" ht="15.75" customHeight="1" x14ac:dyDescent="0.3">
      <c r="A321" s="179"/>
      <c r="B321" s="179"/>
      <c r="C321" s="186"/>
      <c r="D321" s="186"/>
      <c r="E321" s="186"/>
      <c r="F321" s="186"/>
      <c r="G321" s="186"/>
      <c r="H321" s="11"/>
      <c r="I321" s="129"/>
      <c r="L321" s="11"/>
      <c r="N321" s="145"/>
      <c r="O321" s="142"/>
      <c r="Q321" s="11"/>
    </row>
    <row r="322" spans="1:17" s="130" customFormat="1" ht="15.75" customHeight="1" x14ac:dyDescent="0.3">
      <c r="A322" s="179"/>
      <c r="B322" s="179"/>
      <c r="C322" s="186"/>
      <c r="D322" s="186"/>
      <c r="E322" s="186"/>
      <c r="F322" s="186"/>
      <c r="G322" s="186"/>
      <c r="H322" s="11"/>
      <c r="I322" s="129"/>
      <c r="L322" s="11"/>
      <c r="N322" s="145"/>
      <c r="O322" s="142"/>
      <c r="Q322" s="11"/>
    </row>
    <row r="323" spans="1:17" s="130" customFormat="1" ht="15.75" customHeight="1" x14ac:dyDescent="0.3">
      <c r="A323" s="179"/>
      <c r="B323" s="179"/>
      <c r="C323" s="186"/>
      <c r="D323" s="186"/>
      <c r="E323" s="186"/>
      <c r="F323" s="186"/>
      <c r="G323" s="186"/>
      <c r="H323" s="11"/>
      <c r="I323" s="129"/>
      <c r="L323" s="11"/>
      <c r="N323" s="145"/>
      <c r="O323" s="142"/>
      <c r="Q323" s="11"/>
    </row>
    <row r="324" spans="1:17" s="130" customFormat="1" ht="15.75" customHeight="1" x14ac:dyDescent="0.3">
      <c r="A324" s="179"/>
      <c r="B324" s="179"/>
      <c r="C324" s="186"/>
      <c r="D324" s="186"/>
      <c r="E324" s="186"/>
      <c r="F324" s="186"/>
      <c r="G324" s="186"/>
      <c r="H324" s="11"/>
      <c r="I324" s="129"/>
      <c r="L324" s="11"/>
      <c r="N324" s="145"/>
      <c r="O324" s="142"/>
      <c r="Q324" s="11"/>
    </row>
    <row r="325" spans="1:17" s="130" customFormat="1" ht="15.75" customHeight="1" x14ac:dyDescent="0.3">
      <c r="A325" s="179"/>
      <c r="B325" s="179"/>
      <c r="C325" s="186"/>
      <c r="D325" s="186"/>
      <c r="E325" s="186"/>
      <c r="F325" s="186"/>
      <c r="G325" s="186"/>
      <c r="H325" s="11"/>
      <c r="I325" s="129"/>
      <c r="L325" s="11"/>
      <c r="N325" s="145"/>
      <c r="O325" s="142"/>
      <c r="Q325" s="11"/>
    </row>
    <row r="326" spans="1:17" s="130" customFormat="1" ht="15.75" customHeight="1" x14ac:dyDescent="0.3">
      <c r="A326" s="179"/>
      <c r="B326" s="179"/>
      <c r="C326" s="186"/>
      <c r="D326" s="186"/>
      <c r="E326" s="186"/>
      <c r="F326" s="186"/>
      <c r="G326" s="186"/>
      <c r="H326" s="11"/>
      <c r="I326" s="129"/>
      <c r="L326" s="11"/>
      <c r="N326" s="145"/>
      <c r="O326" s="142"/>
      <c r="Q326" s="11"/>
    </row>
    <row r="327" spans="1:17" s="130" customFormat="1" ht="15.75" customHeight="1" x14ac:dyDescent="0.3">
      <c r="A327" s="179"/>
      <c r="B327" s="179"/>
      <c r="C327" s="186"/>
      <c r="D327" s="186"/>
      <c r="E327" s="186"/>
      <c r="F327" s="186"/>
      <c r="G327" s="186"/>
      <c r="H327" s="11"/>
      <c r="I327" s="129"/>
      <c r="L327" s="11"/>
      <c r="N327" s="145"/>
      <c r="O327" s="142"/>
      <c r="Q327" s="11"/>
    </row>
    <row r="328" spans="1:17" s="130" customFormat="1" ht="15.75" customHeight="1" x14ac:dyDescent="0.3">
      <c r="A328" s="179"/>
      <c r="B328" s="179"/>
      <c r="C328" s="186"/>
      <c r="D328" s="186"/>
      <c r="E328" s="186"/>
      <c r="F328" s="186"/>
      <c r="G328" s="186"/>
      <c r="H328" s="11"/>
      <c r="I328" s="129"/>
      <c r="L328" s="11"/>
      <c r="N328" s="145"/>
      <c r="O328" s="142"/>
      <c r="Q328" s="11"/>
    </row>
    <row r="329" spans="1:17" s="130" customFormat="1" ht="15.75" customHeight="1" x14ac:dyDescent="0.3">
      <c r="A329" s="179"/>
      <c r="B329" s="179"/>
      <c r="C329" s="186"/>
      <c r="D329" s="186"/>
      <c r="E329" s="186"/>
      <c r="F329" s="186"/>
      <c r="G329" s="186"/>
      <c r="H329" s="11"/>
      <c r="I329" s="129"/>
      <c r="L329" s="11"/>
      <c r="N329" s="145"/>
      <c r="O329" s="142"/>
      <c r="Q329" s="11"/>
    </row>
    <row r="330" spans="1:17" s="130" customFormat="1" ht="15.75" customHeight="1" x14ac:dyDescent="0.3">
      <c r="A330" s="179"/>
      <c r="B330" s="179"/>
      <c r="C330" s="186"/>
      <c r="D330" s="186"/>
      <c r="E330" s="186"/>
      <c r="F330" s="186"/>
      <c r="G330" s="186"/>
      <c r="H330" s="11"/>
      <c r="I330" s="129"/>
      <c r="L330" s="11"/>
      <c r="N330" s="145"/>
      <c r="O330" s="142"/>
      <c r="Q330" s="11"/>
    </row>
    <row r="331" spans="1:17" s="130" customFormat="1" ht="15.75" customHeight="1" x14ac:dyDescent="0.3">
      <c r="A331" s="179"/>
      <c r="B331" s="179"/>
      <c r="C331" s="186"/>
      <c r="D331" s="186"/>
      <c r="E331" s="186"/>
      <c r="F331" s="186"/>
      <c r="G331" s="186"/>
      <c r="H331" s="11"/>
      <c r="I331" s="129"/>
      <c r="L331" s="11"/>
      <c r="N331" s="145"/>
      <c r="O331" s="142"/>
      <c r="Q331" s="11"/>
    </row>
    <row r="332" spans="1:17" s="130" customFormat="1" ht="15.75" customHeight="1" x14ac:dyDescent="0.3">
      <c r="A332" s="179"/>
      <c r="B332" s="179"/>
      <c r="C332" s="186"/>
      <c r="D332" s="186"/>
      <c r="E332" s="186"/>
      <c r="F332" s="186"/>
      <c r="G332" s="186"/>
      <c r="H332" s="11"/>
      <c r="I332" s="129"/>
      <c r="L332" s="11"/>
      <c r="N332" s="145"/>
      <c r="O332" s="142"/>
      <c r="Q332" s="11"/>
    </row>
    <row r="333" spans="1:17" s="130" customFormat="1" ht="15.75" customHeight="1" x14ac:dyDescent="0.3">
      <c r="A333" s="179"/>
      <c r="B333" s="179"/>
      <c r="C333" s="186"/>
      <c r="D333" s="186"/>
      <c r="E333" s="186"/>
      <c r="F333" s="186"/>
      <c r="G333" s="186"/>
      <c r="H333" s="11"/>
      <c r="I333" s="129"/>
      <c r="L333" s="11"/>
      <c r="N333" s="145"/>
      <c r="O333" s="142"/>
      <c r="Q333" s="11"/>
    </row>
    <row r="334" spans="1:17" s="130" customFormat="1" ht="15.75" customHeight="1" x14ac:dyDescent="0.3">
      <c r="A334" s="179"/>
      <c r="B334" s="179"/>
      <c r="C334" s="186"/>
      <c r="D334" s="186"/>
      <c r="E334" s="186"/>
      <c r="F334" s="186"/>
      <c r="G334" s="186"/>
      <c r="H334" s="11"/>
      <c r="I334" s="129"/>
      <c r="L334" s="11"/>
      <c r="N334" s="145"/>
      <c r="O334" s="142"/>
      <c r="Q334" s="11"/>
    </row>
    <row r="335" spans="1:17" s="130" customFormat="1" ht="15.75" customHeight="1" x14ac:dyDescent="0.3">
      <c r="A335" s="179"/>
      <c r="B335" s="179"/>
      <c r="C335" s="186"/>
      <c r="D335" s="186"/>
      <c r="E335" s="186"/>
      <c r="F335" s="186"/>
      <c r="G335" s="186"/>
      <c r="H335" s="11"/>
      <c r="I335" s="129"/>
      <c r="L335" s="11"/>
      <c r="N335" s="145"/>
      <c r="O335" s="142"/>
      <c r="Q335" s="11"/>
    </row>
    <row r="336" spans="1:17" s="130" customFormat="1" ht="15.75" customHeight="1" x14ac:dyDescent="0.3">
      <c r="A336" s="179"/>
      <c r="B336" s="179"/>
      <c r="C336" s="186"/>
      <c r="D336" s="186"/>
      <c r="E336" s="186"/>
      <c r="F336" s="186"/>
      <c r="G336" s="186"/>
      <c r="H336" s="11"/>
      <c r="I336" s="129"/>
      <c r="L336" s="11"/>
      <c r="N336" s="145"/>
      <c r="O336" s="142"/>
      <c r="Q336" s="11"/>
    </row>
    <row r="337" spans="1:17" s="130" customFormat="1" ht="15.75" customHeight="1" x14ac:dyDescent="0.3">
      <c r="A337" s="179"/>
      <c r="B337" s="179"/>
      <c r="C337" s="186"/>
      <c r="D337" s="186"/>
      <c r="E337" s="186"/>
      <c r="F337" s="186"/>
      <c r="G337" s="186"/>
      <c r="H337" s="11"/>
      <c r="I337" s="129"/>
      <c r="L337" s="11"/>
      <c r="N337" s="145"/>
      <c r="O337" s="142"/>
      <c r="Q337" s="11"/>
    </row>
    <row r="338" spans="1:17" s="130" customFormat="1" ht="15.75" customHeight="1" x14ac:dyDescent="0.3">
      <c r="A338" s="179"/>
      <c r="B338" s="179"/>
      <c r="C338" s="186"/>
      <c r="D338" s="186"/>
      <c r="E338" s="186"/>
      <c r="F338" s="186"/>
      <c r="G338" s="186"/>
      <c r="H338" s="11"/>
      <c r="I338" s="129"/>
      <c r="L338" s="11"/>
      <c r="N338" s="145"/>
      <c r="O338" s="142"/>
      <c r="Q338" s="11"/>
    </row>
    <row r="339" spans="1:17" s="130" customFormat="1" ht="15.75" customHeight="1" x14ac:dyDescent="0.3">
      <c r="A339" s="179"/>
      <c r="B339" s="179"/>
      <c r="C339" s="186"/>
      <c r="D339" s="186"/>
      <c r="E339" s="186"/>
      <c r="F339" s="186"/>
      <c r="G339" s="186"/>
      <c r="H339" s="11"/>
      <c r="I339" s="129"/>
      <c r="L339" s="11"/>
      <c r="N339" s="145"/>
      <c r="O339" s="142"/>
      <c r="Q339" s="11"/>
    </row>
    <row r="340" spans="1:17" s="130" customFormat="1" ht="15.75" customHeight="1" x14ac:dyDescent="0.3">
      <c r="A340" s="179"/>
      <c r="B340" s="179"/>
      <c r="C340" s="186"/>
      <c r="D340" s="186"/>
      <c r="E340" s="186"/>
      <c r="F340" s="186"/>
      <c r="G340" s="186"/>
      <c r="H340" s="11"/>
      <c r="I340" s="129"/>
      <c r="L340" s="11"/>
      <c r="N340" s="145"/>
      <c r="O340" s="142"/>
      <c r="Q340" s="11"/>
    </row>
    <row r="341" spans="1:17" s="130" customFormat="1" ht="15.75" customHeight="1" x14ac:dyDescent="0.3">
      <c r="A341" s="179"/>
      <c r="B341" s="179"/>
      <c r="C341" s="186"/>
      <c r="D341" s="186"/>
      <c r="E341" s="186"/>
      <c r="F341" s="186"/>
      <c r="G341" s="186"/>
      <c r="H341" s="11"/>
      <c r="I341" s="129"/>
      <c r="L341" s="11"/>
      <c r="N341" s="145"/>
      <c r="O341" s="142"/>
      <c r="Q341" s="11"/>
    </row>
    <row r="342" spans="1:17" s="130" customFormat="1" ht="15.75" customHeight="1" x14ac:dyDescent="0.3">
      <c r="A342" s="179"/>
      <c r="B342" s="179"/>
      <c r="C342" s="186"/>
      <c r="D342" s="186"/>
      <c r="E342" s="186"/>
      <c r="F342" s="186"/>
      <c r="G342" s="186"/>
      <c r="H342" s="11"/>
      <c r="I342" s="129"/>
      <c r="L342" s="11"/>
      <c r="N342" s="145"/>
      <c r="O342" s="142"/>
      <c r="Q342" s="11"/>
    </row>
    <row r="343" spans="1:17" s="130" customFormat="1" ht="15.75" customHeight="1" x14ac:dyDescent="0.3">
      <c r="A343" s="179"/>
      <c r="B343" s="179"/>
      <c r="C343" s="186"/>
      <c r="D343" s="186"/>
      <c r="E343" s="186"/>
      <c r="F343" s="186"/>
      <c r="G343" s="186"/>
      <c r="H343" s="11"/>
      <c r="I343" s="129"/>
      <c r="L343" s="11"/>
      <c r="N343" s="145"/>
      <c r="O343" s="142"/>
      <c r="Q343" s="11"/>
    </row>
    <row r="344" spans="1:17" s="130" customFormat="1" ht="15.75" customHeight="1" x14ac:dyDescent="0.3">
      <c r="A344" s="179"/>
      <c r="B344" s="179"/>
      <c r="C344" s="186"/>
      <c r="D344" s="186"/>
      <c r="E344" s="186"/>
      <c r="F344" s="186"/>
      <c r="G344" s="186"/>
      <c r="H344" s="11"/>
      <c r="I344" s="129"/>
      <c r="L344" s="11"/>
      <c r="N344" s="145"/>
      <c r="O344" s="142"/>
      <c r="Q344" s="11"/>
    </row>
    <row r="345" spans="1:17" s="130" customFormat="1" ht="15.75" customHeight="1" x14ac:dyDescent="0.3">
      <c r="A345" s="179"/>
      <c r="B345" s="179"/>
      <c r="C345" s="186"/>
      <c r="D345" s="186"/>
      <c r="E345" s="186"/>
      <c r="F345" s="186"/>
      <c r="G345" s="186"/>
      <c r="H345" s="11"/>
      <c r="I345" s="129"/>
      <c r="L345" s="11"/>
      <c r="N345" s="145"/>
      <c r="O345" s="142"/>
      <c r="Q345" s="11"/>
    </row>
    <row r="346" spans="1:17" s="130" customFormat="1" ht="15.75" customHeight="1" x14ac:dyDescent="0.3">
      <c r="A346" s="179"/>
      <c r="B346" s="179"/>
      <c r="C346" s="186"/>
      <c r="D346" s="186"/>
      <c r="E346" s="186"/>
      <c r="F346" s="186"/>
      <c r="G346" s="186"/>
      <c r="H346" s="11"/>
      <c r="I346" s="129"/>
      <c r="L346" s="11"/>
      <c r="N346" s="145"/>
      <c r="O346" s="142"/>
      <c r="Q346" s="11"/>
    </row>
    <row r="347" spans="1:17" s="130" customFormat="1" ht="15.75" customHeight="1" x14ac:dyDescent="0.3">
      <c r="A347" s="179"/>
      <c r="B347" s="179"/>
      <c r="C347" s="186"/>
      <c r="D347" s="186"/>
      <c r="E347" s="186"/>
      <c r="F347" s="186"/>
      <c r="G347" s="186"/>
      <c r="H347" s="11"/>
      <c r="I347" s="129"/>
      <c r="L347" s="11"/>
      <c r="N347" s="145"/>
      <c r="O347" s="142"/>
      <c r="Q347" s="11"/>
    </row>
    <row r="348" spans="1:17" s="130" customFormat="1" ht="15.75" customHeight="1" x14ac:dyDescent="0.3">
      <c r="A348" s="179"/>
      <c r="B348" s="179"/>
      <c r="C348" s="186"/>
      <c r="D348" s="186"/>
      <c r="E348" s="186"/>
      <c r="F348" s="186"/>
      <c r="G348" s="186"/>
      <c r="H348" s="11"/>
      <c r="I348" s="129"/>
      <c r="L348" s="11"/>
      <c r="N348" s="145"/>
      <c r="O348" s="142"/>
      <c r="Q348" s="11"/>
    </row>
    <row r="349" spans="1:17" s="130" customFormat="1" ht="15.75" customHeight="1" x14ac:dyDescent="0.3">
      <c r="A349" s="179"/>
      <c r="B349" s="179"/>
      <c r="C349" s="186"/>
      <c r="D349" s="186"/>
      <c r="E349" s="186"/>
      <c r="F349" s="186"/>
      <c r="G349" s="186"/>
      <c r="H349" s="11"/>
      <c r="I349" s="129"/>
      <c r="L349" s="11"/>
      <c r="N349" s="145"/>
      <c r="O349" s="142"/>
      <c r="Q349" s="11"/>
    </row>
    <row r="350" spans="1:17" s="130" customFormat="1" ht="15.75" customHeight="1" x14ac:dyDescent="0.3">
      <c r="A350" s="179"/>
      <c r="B350" s="179"/>
      <c r="C350" s="186"/>
      <c r="D350" s="186"/>
      <c r="E350" s="186"/>
      <c r="F350" s="186"/>
      <c r="G350" s="186"/>
      <c r="H350" s="11"/>
      <c r="I350" s="129"/>
      <c r="L350" s="11"/>
      <c r="N350" s="145"/>
      <c r="O350" s="142"/>
      <c r="Q350" s="11"/>
    </row>
    <row r="351" spans="1:17" s="130" customFormat="1" ht="15.75" customHeight="1" x14ac:dyDescent="0.3">
      <c r="A351" s="179"/>
      <c r="B351" s="179"/>
      <c r="C351" s="186"/>
      <c r="D351" s="186"/>
      <c r="E351" s="186"/>
      <c r="F351" s="186"/>
      <c r="G351" s="186"/>
      <c r="H351" s="11"/>
      <c r="I351" s="129"/>
      <c r="L351" s="11"/>
      <c r="N351" s="145"/>
      <c r="O351" s="142"/>
      <c r="Q351" s="11"/>
    </row>
    <row r="352" spans="1:17" s="130" customFormat="1" ht="15.75" customHeight="1" x14ac:dyDescent="0.3">
      <c r="A352" s="179"/>
      <c r="B352" s="179"/>
      <c r="C352" s="186"/>
      <c r="D352" s="186"/>
      <c r="E352" s="186"/>
      <c r="F352" s="186"/>
      <c r="G352" s="186"/>
      <c r="H352" s="11"/>
      <c r="I352" s="129"/>
      <c r="L352" s="11"/>
      <c r="N352" s="145"/>
      <c r="O352" s="142"/>
      <c r="Q352" s="11"/>
    </row>
    <row r="353" spans="1:17" s="130" customFormat="1" ht="15.75" customHeight="1" x14ac:dyDescent="0.3">
      <c r="A353" s="179"/>
      <c r="B353" s="179"/>
      <c r="C353" s="186"/>
      <c r="D353" s="186"/>
      <c r="E353" s="186"/>
      <c r="F353" s="186"/>
      <c r="G353" s="186"/>
      <c r="H353" s="11"/>
      <c r="I353" s="129"/>
      <c r="L353" s="11"/>
      <c r="N353" s="145"/>
      <c r="O353" s="142"/>
      <c r="Q353" s="11"/>
    </row>
    <row r="354" spans="1:17" s="130" customFormat="1" ht="15.75" customHeight="1" x14ac:dyDescent="0.3">
      <c r="A354" s="179"/>
      <c r="B354" s="179"/>
      <c r="C354" s="186"/>
      <c r="D354" s="186"/>
      <c r="E354" s="186"/>
      <c r="F354" s="186"/>
      <c r="G354" s="186"/>
      <c r="H354" s="11"/>
      <c r="I354" s="129"/>
      <c r="L354" s="11"/>
      <c r="N354" s="145"/>
      <c r="O354" s="142"/>
      <c r="Q354" s="11"/>
    </row>
    <row r="355" spans="1:17" s="130" customFormat="1" ht="15.75" customHeight="1" x14ac:dyDescent="0.3">
      <c r="A355" s="179"/>
      <c r="B355" s="179"/>
      <c r="C355" s="186"/>
      <c r="D355" s="186"/>
      <c r="E355" s="186"/>
      <c r="F355" s="186"/>
      <c r="G355" s="186"/>
      <c r="H355" s="11"/>
      <c r="I355" s="129"/>
      <c r="L355" s="11"/>
      <c r="N355" s="145"/>
      <c r="O355" s="142"/>
      <c r="Q355" s="11"/>
    </row>
    <row r="356" spans="1:17" s="130" customFormat="1" ht="15.75" customHeight="1" x14ac:dyDescent="0.3">
      <c r="A356" s="179"/>
      <c r="B356" s="179"/>
      <c r="C356" s="186"/>
      <c r="D356" s="186"/>
      <c r="E356" s="186"/>
      <c r="F356" s="186"/>
      <c r="G356" s="186"/>
      <c r="H356" s="11"/>
      <c r="I356" s="129"/>
      <c r="L356" s="11"/>
      <c r="N356" s="145"/>
      <c r="O356" s="142"/>
      <c r="Q356" s="11"/>
    </row>
    <row r="357" spans="1:17" s="130" customFormat="1" ht="15.75" customHeight="1" x14ac:dyDescent="0.3">
      <c r="A357" s="179"/>
      <c r="B357" s="179"/>
      <c r="C357" s="186"/>
      <c r="D357" s="186"/>
      <c r="E357" s="186"/>
      <c r="F357" s="186"/>
      <c r="G357" s="186"/>
      <c r="H357" s="11"/>
      <c r="I357" s="129"/>
      <c r="L357" s="11"/>
      <c r="N357" s="145"/>
      <c r="O357" s="142"/>
      <c r="Q357" s="11"/>
    </row>
    <row r="358" spans="1:17" s="130" customFormat="1" ht="15.75" customHeight="1" x14ac:dyDescent="0.3">
      <c r="A358" s="179"/>
      <c r="B358" s="179"/>
      <c r="C358" s="186"/>
      <c r="D358" s="186"/>
      <c r="E358" s="186"/>
      <c r="F358" s="186"/>
      <c r="G358" s="186"/>
      <c r="H358" s="11"/>
      <c r="I358" s="129"/>
      <c r="L358" s="11"/>
      <c r="N358" s="145"/>
      <c r="O358" s="142"/>
      <c r="Q358" s="11"/>
    </row>
    <row r="359" spans="1:17" s="130" customFormat="1" ht="15.75" customHeight="1" x14ac:dyDescent="0.3">
      <c r="A359" s="179"/>
      <c r="B359" s="179"/>
      <c r="C359" s="186"/>
      <c r="D359" s="186"/>
      <c r="E359" s="186"/>
      <c r="F359" s="186"/>
      <c r="G359" s="186"/>
      <c r="H359" s="11"/>
      <c r="I359" s="129"/>
      <c r="L359" s="11"/>
      <c r="N359" s="145"/>
      <c r="O359" s="142"/>
      <c r="Q359" s="11"/>
    </row>
    <row r="360" spans="1:17" s="130" customFormat="1" ht="15.75" customHeight="1" x14ac:dyDescent="0.3">
      <c r="A360" s="179"/>
      <c r="B360" s="179"/>
      <c r="C360" s="186"/>
      <c r="D360" s="186"/>
      <c r="E360" s="186"/>
      <c r="F360" s="186"/>
      <c r="G360" s="186"/>
      <c r="H360" s="11"/>
      <c r="I360" s="129"/>
      <c r="L360" s="11"/>
      <c r="N360" s="145"/>
      <c r="O360" s="142"/>
      <c r="Q360" s="11"/>
    </row>
    <row r="361" spans="1:17" s="130" customFormat="1" ht="15.75" customHeight="1" x14ac:dyDescent="0.3">
      <c r="A361" s="179"/>
      <c r="B361" s="179"/>
      <c r="C361" s="186"/>
      <c r="D361" s="186"/>
      <c r="E361" s="186"/>
      <c r="F361" s="186"/>
      <c r="G361" s="186"/>
      <c r="H361" s="11"/>
      <c r="I361" s="129"/>
      <c r="L361" s="11"/>
      <c r="N361" s="145"/>
      <c r="O361" s="142"/>
      <c r="Q361" s="11"/>
    </row>
    <row r="362" spans="1:17" s="130" customFormat="1" ht="15.75" customHeight="1" x14ac:dyDescent="0.3">
      <c r="A362" s="179"/>
      <c r="B362" s="179"/>
      <c r="C362" s="186"/>
      <c r="D362" s="186"/>
      <c r="E362" s="186"/>
      <c r="F362" s="186"/>
      <c r="G362" s="186"/>
      <c r="H362" s="11"/>
      <c r="I362" s="129"/>
      <c r="L362" s="11"/>
      <c r="N362" s="145"/>
      <c r="O362" s="142"/>
      <c r="Q362" s="11"/>
    </row>
    <row r="363" spans="1:17" s="130" customFormat="1" ht="15.75" customHeight="1" x14ac:dyDescent="0.3">
      <c r="A363" s="179"/>
      <c r="B363" s="179"/>
      <c r="C363" s="186"/>
      <c r="D363" s="186"/>
      <c r="E363" s="186"/>
      <c r="F363" s="186"/>
      <c r="G363" s="186"/>
      <c r="H363" s="11"/>
      <c r="I363" s="129"/>
      <c r="L363" s="11"/>
      <c r="N363" s="145"/>
      <c r="O363" s="142"/>
      <c r="Q363" s="11"/>
    </row>
    <row r="364" spans="1:17" s="130" customFormat="1" ht="15.75" customHeight="1" x14ac:dyDescent="0.3">
      <c r="A364" s="179"/>
      <c r="B364" s="179"/>
      <c r="C364" s="186"/>
      <c r="D364" s="186"/>
      <c r="E364" s="186"/>
      <c r="F364" s="186"/>
      <c r="G364" s="186"/>
      <c r="H364" s="11"/>
      <c r="I364" s="129"/>
      <c r="L364" s="11"/>
      <c r="N364" s="145"/>
      <c r="O364" s="142"/>
      <c r="Q364" s="11"/>
    </row>
    <row r="365" spans="1:17" s="130" customFormat="1" ht="15.75" customHeight="1" x14ac:dyDescent="0.3">
      <c r="A365" s="179"/>
      <c r="B365" s="179"/>
      <c r="C365" s="186"/>
      <c r="D365" s="186"/>
      <c r="E365" s="186"/>
      <c r="F365" s="186"/>
      <c r="G365" s="186"/>
      <c r="H365" s="11"/>
      <c r="I365" s="129"/>
      <c r="L365" s="11"/>
      <c r="N365" s="145"/>
      <c r="O365" s="142"/>
      <c r="Q365" s="11"/>
    </row>
    <row r="366" spans="1:17" s="130" customFormat="1" ht="15.75" customHeight="1" x14ac:dyDescent="0.3">
      <c r="A366" s="179"/>
      <c r="B366" s="179"/>
      <c r="C366" s="186"/>
      <c r="D366" s="186"/>
      <c r="E366" s="186"/>
      <c r="F366" s="186"/>
      <c r="G366" s="186"/>
      <c r="H366" s="11"/>
      <c r="I366" s="129"/>
      <c r="L366" s="11"/>
      <c r="N366" s="145"/>
      <c r="O366" s="142"/>
      <c r="Q366" s="11"/>
    </row>
    <row r="367" spans="1:17" s="130" customFormat="1" ht="15.75" customHeight="1" x14ac:dyDescent="0.3">
      <c r="A367" s="179"/>
      <c r="B367" s="179"/>
      <c r="C367" s="186"/>
      <c r="D367" s="186"/>
      <c r="E367" s="186"/>
      <c r="F367" s="186"/>
      <c r="G367" s="186"/>
      <c r="H367" s="11"/>
      <c r="I367" s="129"/>
      <c r="L367" s="11"/>
      <c r="N367" s="145"/>
      <c r="O367" s="142"/>
      <c r="Q367" s="11"/>
    </row>
    <row r="368" spans="1:17" s="130" customFormat="1" ht="15.75" customHeight="1" x14ac:dyDescent="0.3">
      <c r="A368" s="179"/>
      <c r="B368" s="179"/>
      <c r="C368" s="186"/>
      <c r="D368" s="186"/>
      <c r="E368" s="186"/>
      <c r="F368" s="186"/>
      <c r="G368" s="186"/>
      <c r="H368" s="11"/>
      <c r="I368" s="129"/>
      <c r="L368" s="11"/>
      <c r="N368" s="145"/>
      <c r="O368" s="142"/>
      <c r="Q368" s="11"/>
    </row>
    <row r="369" spans="1:17" s="130" customFormat="1" ht="15.75" customHeight="1" x14ac:dyDescent="0.3">
      <c r="A369" s="179"/>
      <c r="B369" s="179"/>
      <c r="C369" s="186"/>
      <c r="D369" s="186"/>
      <c r="E369" s="186"/>
      <c r="F369" s="186"/>
      <c r="G369" s="186"/>
      <c r="H369" s="11"/>
      <c r="I369" s="129"/>
      <c r="L369" s="11"/>
      <c r="N369" s="145"/>
      <c r="O369" s="142"/>
      <c r="Q369" s="11"/>
    </row>
    <row r="370" spans="1:17" s="130" customFormat="1" ht="15.75" customHeight="1" x14ac:dyDescent="0.3">
      <c r="A370" s="179"/>
      <c r="B370" s="179"/>
      <c r="C370" s="186"/>
      <c r="D370" s="186"/>
      <c r="E370" s="186"/>
      <c r="F370" s="186"/>
      <c r="G370" s="186"/>
      <c r="H370" s="11"/>
      <c r="I370" s="129"/>
      <c r="L370" s="11"/>
      <c r="N370" s="145"/>
      <c r="O370" s="142"/>
      <c r="Q370" s="11"/>
    </row>
    <row r="371" spans="1:17" s="130" customFormat="1" ht="15.75" customHeight="1" x14ac:dyDescent="0.3">
      <c r="A371" s="179"/>
      <c r="B371" s="179"/>
      <c r="C371" s="186"/>
      <c r="D371" s="186"/>
      <c r="E371" s="186"/>
      <c r="F371" s="186"/>
      <c r="G371" s="186"/>
      <c r="H371" s="11"/>
      <c r="I371" s="129"/>
      <c r="L371" s="11"/>
      <c r="N371" s="145"/>
      <c r="O371" s="142"/>
      <c r="Q371" s="11"/>
    </row>
    <row r="372" spans="1:17" s="130" customFormat="1" ht="15.75" customHeight="1" x14ac:dyDescent="0.3">
      <c r="A372" s="179"/>
      <c r="B372" s="179"/>
      <c r="C372" s="186"/>
      <c r="D372" s="186"/>
      <c r="E372" s="186"/>
      <c r="F372" s="186"/>
      <c r="G372" s="186"/>
      <c r="H372" s="11"/>
      <c r="I372" s="129"/>
      <c r="L372" s="11"/>
      <c r="N372" s="145"/>
      <c r="O372" s="142"/>
      <c r="Q372" s="11"/>
    </row>
    <row r="373" spans="1:17" s="130" customFormat="1" ht="15.75" customHeight="1" x14ac:dyDescent="0.3">
      <c r="A373" s="179"/>
      <c r="B373" s="179"/>
      <c r="C373" s="186"/>
      <c r="D373" s="186"/>
      <c r="E373" s="186"/>
      <c r="F373" s="186"/>
      <c r="G373" s="186"/>
      <c r="H373" s="11"/>
      <c r="I373" s="129"/>
      <c r="L373" s="11"/>
      <c r="N373" s="145"/>
      <c r="O373" s="142"/>
      <c r="Q373" s="11"/>
    </row>
    <row r="374" spans="1:17" s="130" customFormat="1" ht="15.75" customHeight="1" x14ac:dyDescent="0.3">
      <c r="A374" s="179"/>
      <c r="B374" s="179"/>
      <c r="C374" s="186"/>
      <c r="D374" s="186"/>
      <c r="E374" s="186"/>
      <c r="F374" s="186"/>
      <c r="G374" s="186"/>
      <c r="H374" s="11"/>
      <c r="I374" s="129"/>
      <c r="L374" s="11"/>
      <c r="N374" s="145"/>
      <c r="O374" s="142"/>
      <c r="Q374" s="11"/>
    </row>
    <row r="375" spans="1:17" s="130" customFormat="1" ht="15.75" customHeight="1" x14ac:dyDescent="0.3">
      <c r="A375" s="179"/>
      <c r="B375" s="179"/>
      <c r="C375" s="186"/>
      <c r="D375" s="186"/>
      <c r="E375" s="186"/>
      <c r="F375" s="186"/>
      <c r="G375" s="186"/>
      <c r="H375" s="11"/>
      <c r="I375" s="129"/>
      <c r="L375" s="11"/>
      <c r="N375" s="145"/>
      <c r="O375" s="142"/>
      <c r="Q375" s="11"/>
    </row>
    <row r="376" spans="1:17" s="130" customFormat="1" ht="15.75" customHeight="1" x14ac:dyDescent="0.3">
      <c r="A376" s="179"/>
      <c r="B376" s="179"/>
      <c r="C376" s="186"/>
      <c r="D376" s="186"/>
      <c r="E376" s="186"/>
      <c r="F376" s="186"/>
      <c r="G376" s="186"/>
      <c r="H376" s="11"/>
      <c r="I376" s="129"/>
      <c r="L376" s="11"/>
      <c r="N376" s="145"/>
      <c r="O376" s="142"/>
      <c r="Q376" s="11"/>
    </row>
    <row r="377" spans="1:17" s="130" customFormat="1" ht="15.75" customHeight="1" x14ac:dyDescent="0.3">
      <c r="A377" s="179"/>
      <c r="B377" s="179"/>
      <c r="C377" s="186"/>
      <c r="D377" s="186"/>
      <c r="E377" s="186"/>
      <c r="F377" s="186"/>
      <c r="G377" s="186"/>
      <c r="H377" s="11"/>
      <c r="I377" s="129"/>
      <c r="L377" s="11"/>
      <c r="N377" s="145"/>
      <c r="O377" s="142"/>
      <c r="Q377" s="11"/>
    </row>
    <row r="378" spans="1:17" s="130" customFormat="1" ht="15.75" customHeight="1" x14ac:dyDescent="0.3">
      <c r="A378" s="179"/>
      <c r="B378" s="179"/>
      <c r="C378" s="186"/>
      <c r="D378" s="186"/>
      <c r="E378" s="186"/>
      <c r="F378" s="186"/>
      <c r="G378" s="186"/>
      <c r="H378" s="11"/>
      <c r="I378" s="129"/>
      <c r="L378" s="11"/>
      <c r="N378" s="145"/>
      <c r="O378" s="142"/>
      <c r="Q378" s="11"/>
    </row>
    <row r="379" spans="1:17" s="130" customFormat="1" ht="15.75" customHeight="1" x14ac:dyDescent="0.3">
      <c r="A379" s="179"/>
      <c r="B379" s="179"/>
      <c r="C379" s="186"/>
      <c r="D379" s="186"/>
      <c r="E379" s="186"/>
      <c r="F379" s="186"/>
      <c r="G379" s="186"/>
      <c r="H379" s="11"/>
      <c r="I379" s="129"/>
      <c r="L379" s="11"/>
      <c r="N379" s="145"/>
      <c r="O379" s="142"/>
      <c r="Q379" s="11"/>
    </row>
    <row r="380" spans="1:17" s="130" customFormat="1" ht="15.75" customHeight="1" x14ac:dyDescent="0.3">
      <c r="A380" s="179"/>
      <c r="B380" s="179"/>
      <c r="C380" s="186"/>
      <c r="D380" s="186"/>
      <c r="E380" s="186"/>
      <c r="F380" s="186"/>
      <c r="G380" s="186"/>
      <c r="H380" s="11"/>
      <c r="I380" s="129"/>
      <c r="L380" s="11"/>
      <c r="N380" s="145"/>
      <c r="O380" s="142"/>
      <c r="Q380" s="11"/>
    </row>
    <row r="381" spans="1:17" s="130" customFormat="1" ht="15.75" customHeight="1" x14ac:dyDescent="0.3">
      <c r="A381" s="179"/>
      <c r="B381" s="179"/>
      <c r="C381" s="186"/>
      <c r="D381" s="186"/>
      <c r="E381" s="186"/>
      <c r="F381" s="186"/>
      <c r="G381" s="186"/>
      <c r="H381" s="11"/>
      <c r="I381" s="129"/>
      <c r="L381" s="11"/>
      <c r="N381" s="145"/>
      <c r="O381" s="142"/>
      <c r="Q381" s="11"/>
    </row>
    <row r="382" spans="1:17" s="130" customFormat="1" ht="15.75" customHeight="1" x14ac:dyDescent="0.3">
      <c r="A382" s="179"/>
      <c r="B382" s="179"/>
      <c r="C382" s="186"/>
      <c r="D382" s="186"/>
      <c r="E382" s="186"/>
      <c r="F382" s="186"/>
      <c r="G382" s="186"/>
      <c r="H382" s="11"/>
      <c r="I382" s="129"/>
      <c r="L382" s="11"/>
      <c r="N382" s="145"/>
      <c r="O382" s="142"/>
      <c r="Q382" s="11"/>
    </row>
    <row r="383" spans="1:17" s="130" customFormat="1" ht="15.75" customHeight="1" x14ac:dyDescent="0.3">
      <c r="A383" s="179"/>
      <c r="B383" s="179"/>
      <c r="C383" s="186"/>
      <c r="D383" s="186"/>
      <c r="E383" s="186"/>
      <c r="F383" s="186"/>
      <c r="G383" s="186"/>
      <c r="H383" s="11"/>
      <c r="I383" s="129"/>
      <c r="L383" s="11"/>
      <c r="N383" s="145"/>
      <c r="O383" s="142"/>
      <c r="Q383" s="11"/>
    </row>
    <row r="384" spans="1:17" s="130" customFormat="1" ht="15.75" customHeight="1" x14ac:dyDescent="0.3">
      <c r="A384" s="179"/>
      <c r="B384" s="179"/>
      <c r="C384" s="186"/>
      <c r="D384" s="186"/>
      <c r="E384" s="186"/>
      <c r="F384" s="186"/>
      <c r="G384" s="186"/>
      <c r="H384" s="11"/>
      <c r="I384" s="129"/>
      <c r="L384" s="11"/>
      <c r="N384" s="145"/>
      <c r="O384" s="142"/>
      <c r="Q384" s="11"/>
    </row>
    <row r="385" spans="1:17" s="130" customFormat="1" ht="15.75" customHeight="1" x14ac:dyDescent="0.3">
      <c r="A385" s="179"/>
      <c r="B385" s="179"/>
      <c r="C385" s="186"/>
      <c r="D385" s="186"/>
      <c r="E385" s="186"/>
      <c r="F385" s="186"/>
      <c r="G385" s="186"/>
      <c r="H385" s="11"/>
      <c r="I385" s="129"/>
      <c r="L385" s="11"/>
      <c r="N385" s="145"/>
      <c r="O385" s="142"/>
      <c r="Q385" s="11"/>
    </row>
    <row r="386" spans="1:17" s="130" customFormat="1" ht="15.75" customHeight="1" x14ac:dyDescent="0.3">
      <c r="A386" s="179"/>
      <c r="B386" s="179"/>
      <c r="C386" s="186"/>
      <c r="D386" s="186"/>
      <c r="E386" s="186"/>
      <c r="F386" s="186"/>
      <c r="G386" s="186"/>
      <c r="H386" s="11"/>
      <c r="I386" s="129"/>
      <c r="L386" s="11"/>
      <c r="N386" s="145"/>
      <c r="O386" s="142"/>
      <c r="Q386" s="11"/>
    </row>
    <row r="387" spans="1:17" s="130" customFormat="1" ht="15.75" customHeight="1" x14ac:dyDescent="0.3">
      <c r="A387" s="179"/>
      <c r="B387" s="179"/>
      <c r="C387" s="186"/>
      <c r="D387" s="186"/>
      <c r="E387" s="186"/>
      <c r="F387" s="186"/>
      <c r="G387" s="186"/>
      <c r="H387" s="11"/>
      <c r="I387" s="129"/>
      <c r="L387" s="11"/>
      <c r="N387" s="145"/>
      <c r="O387" s="142"/>
      <c r="Q387" s="11"/>
    </row>
    <row r="388" spans="1:17" s="130" customFormat="1" ht="15.75" customHeight="1" x14ac:dyDescent="0.3">
      <c r="A388" s="179"/>
      <c r="B388" s="179"/>
      <c r="C388" s="186"/>
      <c r="D388" s="186"/>
      <c r="E388" s="186"/>
      <c r="F388" s="186"/>
      <c r="G388" s="186"/>
      <c r="H388" s="11"/>
      <c r="I388" s="129"/>
      <c r="L388" s="11"/>
      <c r="N388" s="145"/>
      <c r="O388" s="142"/>
      <c r="Q388" s="11"/>
    </row>
    <row r="389" spans="1:17" s="130" customFormat="1" ht="15.75" customHeight="1" x14ac:dyDescent="0.3">
      <c r="A389" s="179"/>
      <c r="B389" s="179"/>
      <c r="C389" s="186"/>
      <c r="D389" s="186"/>
      <c r="E389" s="186"/>
      <c r="F389" s="186"/>
      <c r="G389" s="186"/>
      <c r="H389" s="11"/>
      <c r="I389" s="129"/>
      <c r="L389" s="11"/>
      <c r="N389" s="145"/>
      <c r="O389" s="142"/>
      <c r="Q389" s="11"/>
    </row>
    <row r="390" spans="1:17" s="130" customFormat="1" ht="15.75" customHeight="1" x14ac:dyDescent="0.3">
      <c r="A390" s="179"/>
      <c r="B390" s="179"/>
      <c r="C390" s="186"/>
      <c r="D390" s="186"/>
      <c r="E390" s="186"/>
      <c r="F390" s="186"/>
      <c r="G390" s="186"/>
      <c r="H390" s="11"/>
      <c r="I390" s="129"/>
      <c r="L390" s="11"/>
      <c r="N390" s="145"/>
      <c r="O390" s="142"/>
      <c r="Q390" s="11"/>
    </row>
    <row r="391" spans="1:17" s="130" customFormat="1" ht="15.75" customHeight="1" x14ac:dyDescent="0.3">
      <c r="A391" s="179"/>
      <c r="B391" s="179"/>
      <c r="C391" s="186"/>
      <c r="D391" s="186"/>
      <c r="E391" s="186"/>
      <c r="F391" s="186"/>
      <c r="G391" s="186"/>
      <c r="H391" s="11"/>
      <c r="I391" s="129"/>
      <c r="L391" s="11"/>
      <c r="N391" s="145"/>
      <c r="O391" s="142"/>
      <c r="Q391" s="11"/>
    </row>
    <row r="392" spans="1:17" s="130" customFormat="1" ht="15.75" customHeight="1" x14ac:dyDescent="0.3">
      <c r="A392" s="179"/>
      <c r="B392" s="179"/>
      <c r="C392" s="186"/>
      <c r="D392" s="186"/>
      <c r="E392" s="186"/>
      <c r="F392" s="186"/>
      <c r="G392" s="186"/>
      <c r="H392" s="11"/>
      <c r="I392" s="129"/>
      <c r="L392" s="11"/>
      <c r="N392" s="145"/>
      <c r="O392" s="142"/>
      <c r="Q392" s="11"/>
    </row>
    <row r="393" spans="1:17" s="130" customFormat="1" ht="15.75" customHeight="1" x14ac:dyDescent="0.3">
      <c r="A393" s="179"/>
      <c r="B393" s="179"/>
      <c r="C393" s="186"/>
      <c r="D393" s="186"/>
      <c r="E393" s="186"/>
      <c r="F393" s="186"/>
      <c r="G393" s="186"/>
      <c r="H393" s="11"/>
      <c r="I393" s="129"/>
      <c r="L393" s="11"/>
      <c r="N393" s="145"/>
      <c r="O393" s="142"/>
      <c r="Q393" s="11"/>
    </row>
    <row r="394" spans="1:17" s="130" customFormat="1" ht="15.75" customHeight="1" x14ac:dyDescent="0.3">
      <c r="A394" s="179"/>
      <c r="B394" s="179"/>
      <c r="C394" s="186"/>
      <c r="D394" s="186"/>
      <c r="E394" s="186"/>
      <c r="F394" s="186"/>
      <c r="G394" s="186"/>
      <c r="H394" s="11"/>
      <c r="I394" s="129"/>
      <c r="L394" s="11"/>
      <c r="N394" s="145"/>
      <c r="O394" s="142"/>
      <c r="Q394" s="11"/>
    </row>
    <row r="395" spans="1:17" s="130" customFormat="1" ht="15.75" customHeight="1" x14ac:dyDescent="0.3">
      <c r="A395" s="179"/>
      <c r="B395" s="179"/>
      <c r="C395" s="186"/>
      <c r="D395" s="186"/>
      <c r="E395" s="186"/>
      <c r="F395" s="186"/>
      <c r="G395" s="186"/>
      <c r="H395" s="11"/>
      <c r="I395" s="129"/>
      <c r="L395" s="11"/>
      <c r="N395" s="145"/>
      <c r="O395" s="142"/>
      <c r="Q395" s="11"/>
    </row>
    <row r="396" spans="1:17" s="130" customFormat="1" ht="15.75" customHeight="1" x14ac:dyDescent="0.3">
      <c r="A396" s="179"/>
      <c r="B396" s="179"/>
      <c r="C396" s="186"/>
      <c r="D396" s="186"/>
      <c r="E396" s="186"/>
      <c r="F396" s="186"/>
      <c r="G396" s="186"/>
      <c r="H396" s="11"/>
      <c r="I396" s="129"/>
      <c r="L396" s="11"/>
      <c r="N396" s="145"/>
      <c r="O396" s="142"/>
      <c r="Q396" s="11"/>
    </row>
    <row r="397" spans="1:17" s="130" customFormat="1" ht="15.75" customHeight="1" x14ac:dyDescent="0.3">
      <c r="A397" s="179"/>
      <c r="B397" s="179"/>
      <c r="C397" s="186"/>
      <c r="D397" s="186"/>
      <c r="E397" s="186"/>
      <c r="F397" s="186"/>
      <c r="G397" s="186"/>
      <c r="H397" s="11"/>
      <c r="I397" s="129"/>
      <c r="L397" s="11"/>
      <c r="N397" s="145"/>
      <c r="O397" s="142"/>
      <c r="Q397" s="11"/>
    </row>
    <row r="398" spans="1:17" s="130" customFormat="1" ht="15.75" customHeight="1" x14ac:dyDescent="0.3">
      <c r="A398" s="179"/>
      <c r="B398" s="179"/>
      <c r="C398" s="186"/>
      <c r="D398" s="186"/>
      <c r="E398" s="186"/>
      <c r="F398" s="186"/>
      <c r="G398" s="186"/>
      <c r="H398" s="11"/>
      <c r="I398" s="129"/>
      <c r="L398" s="11"/>
      <c r="N398" s="145"/>
      <c r="O398" s="142"/>
      <c r="Q398" s="11"/>
    </row>
    <row r="399" spans="1:17" s="130" customFormat="1" ht="15.75" customHeight="1" x14ac:dyDescent="0.3">
      <c r="A399" s="179"/>
      <c r="B399" s="179"/>
      <c r="C399" s="186"/>
      <c r="D399" s="186"/>
      <c r="E399" s="186"/>
      <c r="F399" s="186"/>
      <c r="G399" s="186"/>
      <c r="H399" s="11"/>
      <c r="I399" s="129"/>
      <c r="L399" s="11"/>
      <c r="N399" s="145"/>
      <c r="O399" s="142"/>
      <c r="Q399" s="11"/>
    </row>
    <row r="400" spans="1:17" s="130" customFormat="1" ht="15.75" customHeight="1" x14ac:dyDescent="0.3">
      <c r="A400" s="179"/>
      <c r="B400" s="179"/>
      <c r="C400" s="186"/>
      <c r="D400" s="186"/>
      <c r="E400" s="186"/>
      <c r="F400" s="186"/>
      <c r="G400" s="186"/>
      <c r="H400" s="11"/>
      <c r="I400" s="129"/>
      <c r="L400" s="11"/>
      <c r="N400" s="145"/>
      <c r="O400" s="142"/>
      <c r="Q400" s="11"/>
    </row>
    <row r="401" spans="1:17" s="130" customFormat="1" ht="15.75" customHeight="1" x14ac:dyDescent="0.3">
      <c r="A401" s="179"/>
      <c r="B401" s="179"/>
      <c r="C401" s="186"/>
      <c r="D401" s="186"/>
      <c r="E401" s="186"/>
      <c r="F401" s="186"/>
      <c r="G401" s="186"/>
      <c r="H401" s="11"/>
      <c r="I401" s="129"/>
      <c r="L401" s="11"/>
      <c r="N401" s="145"/>
      <c r="O401" s="142"/>
      <c r="Q401" s="11"/>
    </row>
    <row r="402" spans="1:17" s="130" customFormat="1" ht="15.75" customHeight="1" x14ac:dyDescent="0.3">
      <c r="A402" s="179"/>
      <c r="B402" s="179"/>
      <c r="C402" s="186"/>
      <c r="D402" s="186"/>
      <c r="E402" s="186"/>
      <c r="F402" s="186"/>
      <c r="G402" s="186"/>
      <c r="H402" s="11"/>
      <c r="I402" s="129"/>
      <c r="L402" s="11"/>
      <c r="N402" s="145"/>
      <c r="O402" s="142"/>
      <c r="Q402" s="11"/>
    </row>
    <row r="403" spans="1:17" s="130" customFormat="1" ht="15.75" customHeight="1" x14ac:dyDescent="0.3">
      <c r="A403" s="179"/>
      <c r="B403" s="179"/>
      <c r="C403" s="186"/>
      <c r="D403" s="186"/>
      <c r="E403" s="186"/>
      <c r="F403" s="186"/>
      <c r="G403" s="186"/>
      <c r="H403" s="11"/>
      <c r="I403" s="129"/>
      <c r="L403" s="11"/>
      <c r="N403" s="145"/>
      <c r="O403" s="142"/>
      <c r="Q403" s="11"/>
    </row>
    <row r="404" spans="1:17" s="130" customFormat="1" ht="15.75" customHeight="1" x14ac:dyDescent="0.3">
      <c r="A404" s="179"/>
      <c r="B404" s="179"/>
      <c r="C404" s="186"/>
      <c r="D404" s="186"/>
      <c r="E404" s="186"/>
      <c r="F404" s="186"/>
      <c r="G404" s="186"/>
      <c r="H404" s="11"/>
      <c r="I404" s="129"/>
      <c r="L404" s="11"/>
      <c r="N404" s="145"/>
      <c r="O404" s="142"/>
      <c r="Q404" s="11"/>
    </row>
    <row r="405" spans="1:17" s="130" customFormat="1" ht="15.75" customHeight="1" x14ac:dyDescent="0.3">
      <c r="A405" s="179"/>
      <c r="B405" s="179"/>
      <c r="C405" s="186"/>
      <c r="D405" s="186"/>
      <c r="E405" s="186"/>
      <c r="F405" s="186"/>
      <c r="G405" s="186"/>
      <c r="H405" s="11"/>
      <c r="I405" s="129"/>
      <c r="L405" s="11"/>
      <c r="N405" s="145"/>
      <c r="O405" s="142"/>
      <c r="Q405" s="11"/>
    </row>
    <row r="406" spans="1:17" s="130" customFormat="1" ht="15.75" customHeight="1" x14ac:dyDescent="0.3">
      <c r="A406" s="179"/>
      <c r="B406" s="179"/>
      <c r="C406" s="186"/>
      <c r="D406" s="186"/>
      <c r="E406" s="186"/>
      <c r="F406" s="186"/>
      <c r="G406" s="186"/>
      <c r="H406" s="11"/>
      <c r="I406" s="129"/>
      <c r="L406" s="11"/>
      <c r="N406" s="145"/>
      <c r="O406" s="142"/>
      <c r="Q406" s="11"/>
    </row>
    <row r="407" spans="1:17" s="130" customFormat="1" ht="15.75" customHeight="1" x14ac:dyDescent="0.3">
      <c r="A407" s="179"/>
      <c r="B407" s="179"/>
      <c r="C407" s="186"/>
      <c r="D407" s="186"/>
      <c r="E407" s="186"/>
      <c r="F407" s="186"/>
      <c r="G407" s="186"/>
      <c r="H407" s="11"/>
      <c r="I407" s="129"/>
      <c r="L407" s="11"/>
      <c r="N407" s="145"/>
      <c r="O407" s="142"/>
      <c r="Q407" s="11"/>
    </row>
    <row r="408" spans="1:17" s="130" customFormat="1" ht="15.75" customHeight="1" x14ac:dyDescent="0.3">
      <c r="A408" s="179"/>
      <c r="B408" s="179"/>
      <c r="C408" s="186"/>
      <c r="D408" s="186"/>
      <c r="E408" s="186"/>
      <c r="F408" s="186"/>
      <c r="G408" s="186"/>
      <c r="H408" s="11"/>
      <c r="I408" s="129"/>
      <c r="L408" s="11"/>
      <c r="N408" s="145"/>
      <c r="O408" s="142"/>
      <c r="Q408" s="11"/>
    </row>
    <row r="409" spans="1:17" s="130" customFormat="1" ht="15.75" customHeight="1" x14ac:dyDescent="0.3">
      <c r="A409" s="179"/>
      <c r="B409" s="179"/>
      <c r="C409" s="186"/>
      <c r="D409" s="186"/>
      <c r="E409" s="186"/>
      <c r="F409" s="186"/>
      <c r="G409" s="186"/>
      <c r="H409" s="11"/>
      <c r="I409" s="129"/>
      <c r="L409" s="11"/>
      <c r="N409" s="145"/>
      <c r="O409" s="142"/>
      <c r="Q409" s="11"/>
    </row>
    <row r="410" spans="1:17" s="130" customFormat="1" ht="15.75" customHeight="1" x14ac:dyDescent="0.3">
      <c r="A410" s="179"/>
      <c r="B410" s="179"/>
      <c r="C410" s="186"/>
      <c r="D410" s="186"/>
      <c r="E410" s="186"/>
      <c r="F410" s="186"/>
      <c r="G410" s="186"/>
      <c r="H410" s="11"/>
      <c r="I410" s="129"/>
      <c r="L410" s="11"/>
      <c r="N410" s="145"/>
      <c r="O410" s="142"/>
      <c r="Q410" s="11"/>
    </row>
    <row r="411" spans="1:17" s="130" customFormat="1" ht="15.75" customHeight="1" x14ac:dyDescent="0.3">
      <c r="A411" s="179"/>
      <c r="B411" s="179"/>
      <c r="C411" s="186"/>
      <c r="D411" s="186"/>
      <c r="E411" s="186"/>
      <c r="F411" s="186"/>
      <c r="G411" s="186"/>
      <c r="H411" s="11"/>
      <c r="I411" s="129"/>
      <c r="L411" s="11"/>
      <c r="N411" s="145"/>
      <c r="O411" s="142"/>
      <c r="Q411" s="11"/>
    </row>
    <row r="412" spans="1:17" s="130" customFormat="1" ht="15.75" customHeight="1" x14ac:dyDescent="0.3">
      <c r="A412" s="179"/>
      <c r="B412" s="179"/>
      <c r="C412" s="186"/>
      <c r="D412" s="186"/>
      <c r="E412" s="186"/>
      <c r="F412" s="186"/>
      <c r="G412" s="186"/>
      <c r="H412" s="11"/>
      <c r="I412" s="129"/>
      <c r="L412" s="11"/>
      <c r="N412" s="145"/>
      <c r="O412" s="142"/>
      <c r="Q412" s="11"/>
    </row>
    <row r="413" spans="1:17" s="130" customFormat="1" ht="15.75" customHeight="1" x14ac:dyDescent="0.3">
      <c r="A413" s="179"/>
      <c r="B413" s="179"/>
      <c r="C413" s="186"/>
      <c r="D413" s="186"/>
      <c r="E413" s="186"/>
      <c r="F413" s="186"/>
      <c r="G413" s="186"/>
      <c r="H413" s="11"/>
      <c r="I413" s="129"/>
      <c r="L413" s="11"/>
      <c r="N413" s="145"/>
      <c r="O413" s="142"/>
      <c r="Q413" s="11"/>
    </row>
    <row r="414" spans="1:17" s="130" customFormat="1" ht="15.75" customHeight="1" x14ac:dyDescent="0.3">
      <c r="A414" s="179"/>
      <c r="B414" s="179"/>
      <c r="C414" s="186"/>
      <c r="D414" s="186"/>
      <c r="E414" s="186"/>
      <c r="F414" s="186"/>
      <c r="G414" s="186"/>
      <c r="H414" s="11"/>
      <c r="I414" s="129"/>
      <c r="L414" s="11"/>
      <c r="N414" s="145"/>
      <c r="O414" s="142"/>
      <c r="Q414" s="11"/>
    </row>
    <row r="415" spans="1:17" s="130" customFormat="1" ht="15.75" customHeight="1" x14ac:dyDescent="0.3">
      <c r="A415" s="179"/>
      <c r="B415" s="179"/>
      <c r="C415" s="186"/>
      <c r="D415" s="186"/>
      <c r="E415" s="186"/>
      <c r="F415" s="186"/>
      <c r="G415" s="186"/>
      <c r="H415" s="11"/>
      <c r="I415" s="129"/>
      <c r="L415" s="11"/>
      <c r="N415" s="145"/>
      <c r="O415" s="142"/>
      <c r="Q415" s="11"/>
    </row>
    <row r="416" spans="1:17" s="130" customFormat="1" ht="15.75" customHeight="1" x14ac:dyDescent="0.3">
      <c r="A416" s="179"/>
      <c r="B416" s="179"/>
      <c r="C416" s="186"/>
      <c r="D416" s="186"/>
      <c r="E416" s="186"/>
      <c r="F416" s="186"/>
      <c r="G416" s="186"/>
      <c r="H416" s="11"/>
      <c r="I416" s="129"/>
      <c r="L416" s="11"/>
      <c r="N416" s="145"/>
      <c r="O416" s="142"/>
      <c r="Q416" s="11"/>
    </row>
    <row r="417" spans="1:17" s="130" customFormat="1" ht="15.75" customHeight="1" x14ac:dyDescent="0.3">
      <c r="A417" s="179"/>
      <c r="B417" s="179"/>
      <c r="C417" s="186"/>
      <c r="D417" s="186"/>
      <c r="E417" s="186"/>
      <c r="F417" s="186"/>
      <c r="G417" s="186"/>
      <c r="H417" s="11"/>
      <c r="I417" s="129"/>
      <c r="L417" s="11"/>
      <c r="N417" s="145"/>
      <c r="O417" s="142"/>
      <c r="Q417" s="11"/>
    </row>
    <row r="418" spans="1:17" s="130" customFormat="1" ht="15.75" customHeight="1" x14ac:dyDescent="0.3">
      <c r="A418" s="179"/>
      <c r="B418" s="179"/>
      <c r="C418" s="186"/>
      <c r="D418" s="186"/>
      <c r="E418" s="186"/>
      <c r="F418" s="186"/>
      <c r="G418" s="186"/>
      <c r="H418" s="11"/>
      <c r="I418" s="129"/>
      <c r="L418" s="11"/>
      <c r="N418" s="145"/>
      <c r="O418" s="142"/>
      <c r="Q418" s="11"/>
    </row>
    <row r="419" spans="1:17" s="130" customFormat="1" ht="15.75" customHeight="1" x14ac:dyDescent="0.3">
      <c r="A419" s="179"/>
      <c r="B419" s="179"/>
      <c r="C419" s="186"/>
      <c r="D419" s="186"/>
      <c r="E419" s="186"/>
      <c r="F419" s="186"/>
      <c r="G419" s="186"/>
      <c r="H419" s="11"/>
      <c r="I419" s="129"/>
      <c r="L419" s="11"/>
      <c r="N419" s="145"/>
      <c r="O419" s="142"/>
      <c r="Q419" s="11"/>
    </row>
    <row r="420" spans="1:17" s="130" customFormat="1" ht="15.75" customHeight="1" x14ac:dyDescent="0.3">
      <c r="A420" s="179"/>
      <c r="B420" s="179"/>
      <c r="C420" s="186"/>
      <c r="D420" s="186"/>
      <c r="E420" s="186"/>
      <c r="F420" s="186"/>
      <c r="G420" s="186"/>
      <c r="H420" s="11"/>
      <c r="I420" s="129"/>
      <c r="L420" s="11"/>
      <c r="N420" s="145"/>
      <c r="O420" s="142"/>
      <c r="Q420" s="11"/>
    </row>
    <row r="421" spans="1:17" s="130" customFormat="1" ht="15.75" customHeight="1" x14ac:dyDescent="0.3">
      <c r="A421" s="179"/>
      <c r="B421" s="179"/>
      <c r="C421" s="186"/>
      <c r="D421" s="186"/>
      <c r="E421" s="186"/>
      <c r="F421" s="186"/>
      <c r="G421" s="186"/>
      <c r="H421" s="11"/>
      <c r="I421" s="129"/>
      <c r="L421" s="11"/>
      <c r="N421" s="145"/>
      <c r="O421" s="142"/>
      <c r="Q421" s="11"/>
    </row>
    <row r="422" spans="1:17" s="130" customFormat="1" ht="15.75" customHeight="1" x14ac:dyDescent="0.3">
      <c r="A422" s="179"/>
      <c r="B422" s="179"/>
      <c r="C422" s="186"/>
      <c r="D422" s="186"/>
      <c r="E422" s="186"/>
      <c r="F422" s="186"/>
      <c r="G422" s="186"/>
      <c r="H422" s="11"/>
      <c r="I422" s="129"/>
      <c r="L422" s="11"/>
      <c r="N422" s="145"/>
      <c r="O422" s="142"/>
      <c r="Q422" s="11"/>
    </row>
    <row r="423" spans="1:17" s="130" customFormat="1" ht="15.75" customHeight="1" x14ac:dyDescent="0.3">
      <c r="A423" s="179"/>
      <c r="B423" s="179"/>
      <c r="C423" s="186"/>
      <c r="D423" s="186"/>
      <c r="E423" s="186"/>
      <c r="F423" s="186"/>
      <c r="G423" s="186"/>
      <c r="H423" s="11"/>
      <c r="I423" s="129"/>
      <c r="L423" s="11"/>
      <c r="N423" s="145"/>
      <c r="O423" s="142"/>
      <c r="Q423" s="11"/>
    </row>
    <row r="424" spans="1:17" s="130" customFormat="1" ht="15.75" customHeight="1" x14ac:dyDescent="0.3">
      <c r="A424" s="179"/>
      <c r="B424" s="179"/>
      <c r="C424" s="186"/>
      <c r="D424" s="186"/>
      <c r="E424" s="186"/>
      <c r="F424" s="186"/>
      <c r="G424" s="186"/>
      <c r="H424" s="11"/>
      <c r="I424" s="129"/>
      <c r="L424" s="11"/>
      <c r="N424" s="145"/>
      <c r="O424" s="142"/>
      <c r="Q424" s="11"/>
    </row>
    <row r="425" spans="1:17" s="130" customFormat="1" ht="15.75" customHeight="1" x14ac:dyDescent="0.3">
      <c r="A425" s="179"/>
      <c r="B425" s="179"/>
      <c r="C425" s="186"/>
      <c r="D425" s="186"/>
      <c r="E425" s="186"/>
      <c r="F425" s="186"/>
      <c r="G425" s="186"/>
      <c r="H425" s="11"/>
      <c r="I425" s="129"/>
      <c r="L425" s="11"/>
      <c r="N425" s="145"/>
      <c r="O425" s="142"/>
      <c r="Q425" s="11"/>
    </row>
    <row r="426" spans="1:17" s="130" customFormat="1" ht="15.75" customHeight="1" x14ac:dyDescent="0.3">
      <c r="A426" s="179"/>
      <c r="B426" s="179"/>
      <c r="C426" s="186"/>
      <c r="D426" s="186"/>
      <c r="E426" s="186"/>
      <c r="F426" s="186"/>
      <c r="G426" s="186"/>
      <c r="H426" s="11"/>
      <c r="I426" s="129"/>
      <c r="L426" s="11"/>
      <c r="N426" s="145"/>
      <c r="O426" s="142"/>
      <c r="Q426" s="11"/>
    </row>
    <row r="427" spans="1:17" s="130" customFormat="1" ht="15.75" customHeight="1" x14ac:dyDescent="0.3">
      <c r="A427" s="179"/>
      <c r="B427" s="179"/>
      <c r="C427" s="186"/>
      <c r="D427" s="186"/>
      <c r="E427" s="186"/>
      <c r="F427" s="186"/>
      <c r="G427" s="186"/>
      <c r="H427" s="11"/>
      <c r="I427" s="129"/>
      <c r="L427" s="11"/>
      <c r="N427" s="145"/>
      <c r="O427" s="142"/>
      <c r="Q427" s="11"/>
    </row>
    <row r="428" spans="1:17" s="130" customFormat="1" ht="15.75" customHeight="1" x14ac:dyDescent="0.3">
      <c r="A428" s="179"/>
      <c r="B428" s="179"/>
      <c r="C428" s="186"/>
      <c r="D428" s="186"/>
      <c r="E428" s="186"/>
      <c r="F428" s="186"/>
      <c r="G428" s="186"/>
      <c r="H428" s="11"/>
      <c r="I428" s="129"/>
      <c r="L428" s="11"/>
      <c r="N428" s="145"/>
      <c r="O428" s="142"/>
      <c r="Q428" s="11"/>
    </row>
    <row r="429" spans="1:17" s="130" customFormat="1" ht="15.75" customHeight="1" x14ac:dyDescent="0.3">
      <c r="A429" s="179"/>
      <c r="B429" s="179"/>
      <c r="C429" s="186"/>
      <c r="D429" s="186"/>
      <c r="E429" s="186"/>
      <c r="F429" s="186"/>
      <c r="G429" s="186"/>
      <c r="H429" s="11"/>
      <c r="I429" s="129"/>
      <c r="L429" s="11"/>
      <c r="N429" s="145"/>
      <c r="O429" s="142"/>
      <c r="Q429" s="11"/>
    </row>
    <row r="430" spans="1:17" s="130" customFormat="1" ht="15.75" customHeight="1" x14ac:dyDescent="0.3">
      <c r="A430" s="179"/>
      <c r="B430" s="179"/>
      <c r="C430" s="186"/>
      <c r="D430" s="186"/>
      <c r="E430" s="186"/>
      <c r="F430" s="186"/>
      <c r="G430" s="186"/>
      <c r="H430" s="11"/>
      <c r="I430" s="129"/>
      <c r="L430" s="11"/>
      <c r="N430" s="145"/>
      <c r="O430" s="142"/>
      <c r="Q430" s="11"/>
    </row>
    <row r="431" spans="1:17" s="130" customFormat="1" ht="15.75" customHeight="1" x14ac:dyDescent="0.3">
      <c r="A431" s="179"/>
      <c r="B431" s="179"/>
      <c r="C431" s="186"/>
      <c r="D431" s="186"/>
      <c r="E431" s="186"/>
      <c r="F431" s="186"/>
      <c r="G431" s="186"/>
      <c r="H431" s="11"/>
      <c r="I431" s="129"/>
      <c r="L431" s="11"/>
      <c r="N431" s="145"/>
      <c r="O431" s="142"/>
      <c r="Q431" s="11"/>
    </row>
    <row r="432" spans="1:17" s="130" customFormat="1" ht="15.75" customHeight="1" x14ac:dyDescent="0.3">
      <c r="A432" s="179"/>
      <c r="B432" s="179"/>
      <c r="C432" s="186"/>
      <c r="D432" s="186"/>
      <c r="E432" s="186"/>
      <c r="F432" s="186"/>
      <c r="G432" s="186"/>
      <c r="H432" s="11"/>
      <c r="I432" s="129"/>
      <c r="L432" s="11"/>
      <c r="N432" s="145"/>
      <c r="O432" s="142"/>
      <c r="Q432" s="11"/>
    </row>
    <row r="433" spans="1:17" s="130" customFormat="1" ht="15.75" customHeight="1" x14ac:dyDescent="0.3">
      <c r="A433" s="179"/>
      <c r="B433" s="179"/>
      <c r="C433" s="186"/>
      <c r="D433" s="186"/>
      <c r="E433" s="186"/>
      <c r="F433" s="186"/>
      <c r="G433" s="186"/>
      <c r="H433" s="11"/>
      <c r="I433" s="129"/>
      <c r="L433" s="11"/>
      <c r="N433" s="145"/>
      <c r="O433" s="142"/>
      <c r="Q433" s="11"/>
    </row>
    <row r="434" spans="1:17" s="130" customFormat="1" ht="15.75" customHeight="1" x14ac:dyDescent="0.3">
      <c r="A434" s="179"/>
      <c r="B434" s="179"/>
      <c r="C434" s="186"/>
      <c r="D434" s="186"/>
      <c r="E434" s="186"/>
      <c r="F434" s="186"/>
      <c r="G434" s="186"/>
      <c r="H434" s="11"/>
      <c r="I434" s="129"/>
      <c r="L434" s="11"/>
      <c r="N434" s="145"/>
      <c r="O434" s="142"/>
      <c r="Q434" s="11"/>
    </row>
    <row r="435" spans="1:17" s="130" customFormat="1" ht="15.75" customHeight="1" x14ac:dyDescent="0.3">
      <c r="A435" s="179"/>
      <c r="B435" s="179"/>
      <c r="C435" s="186"/>
      <c r="D435" s="186"/>
      <c r="E435" s="186"/>
      <c r="F435" s="186"/>
      <c r="G435" s="186"/>
      <c r="H435" s="11"/>
      <c r="I435" s="129"/>
      <c r="L435" s="11"/>
      <c r="N435" s="145"/>
      <c r="O435" s="142"/>
      <c r="Q435" s="11"/>
    </row>
    <row r="436" spans="1:17" s="130" customFormat="1" ht="15.75" customHeight="1" x14ac:dyDescent="0.3">
      <c r="A436" s="179"/>
      <c r="B436" s="179"/>
      <c r="C436" s="186"/>
      <c r="D436" s="186"/>
      <c r="E436" s="186"/>
      <c r="F436" s="186"/>
      <c r="G436" s="186"/>
      <c r="H436" s="11"/>
      <c r="I436" s="129"/>
      <c r="L436" s="11"/>
      <c r="N436" s="145"/>
      <c r="O436" s="142"/>
      <c r="Q436" s="11"/>
    </row>
    <row r="437" spans="1:17" s="130" customFormat="1" ht="15.75" customHeight="1" x14ac:dyDescent="0.3">
      <c r="A437" s="179"/>
      <c r="B437" s="179"/>
      <c r="C437" s="186"/>
      <c r="D437" s="186"/>
      <c r="E437" s="186"/>
      <c r="F437" s="186"/>
      <c r="G437" s="186"/>
      <c r="H437" s="11"/>
      <c r="I437" s="129"/>
      <c r="L437" s="11"/>
      <c r="N437" s="145"/>
      <c r="O437" s="142"/>
      <c r="Q437" s="11"/>
    </row>
    <row r="438" spans="1:17" s="130" customFormat="1" ht="15.75" customHeight="1" x14ac:dyDescent="0.3">
      <c r="A438" s="179"/>
      <c r="B438" s="179"/>
      <c r="C438" s="186"/>
      <c r="D438" s="186"/>
      <c r="E438" s="186"/>
      <c r="F438" s="186"/>
      <c r="G438" s="186"/>
      <c r="H438" s="11"/>
      <c r="I438" s="129"/>
      <c r="L438" s="11"/>
      <c r="N438" s="145"/>
      <c r="O438" s="142"/>
      <c r="Q438" s="11"/>
    </row>
    <row r="439" spans="1:17" s="130" customFormat="1" ht="15.75" customHeight="1" x14ac:dyDescent="0.3">
      <c r="A439" s="179"/>
      <c r="B439" s="179"/>
      <c r="C439" s="186"/>
      <c r="D439" s="186"/>
      <c r="E439" s="186"/>
      <c r="F439" s="186"/>
      <c r="G439" s="186"/>
      <c r="H439" s="11"/>
      <c r="I439" s="129"/>
      <c r="L439" s="11"/>
      <c r="N439" s="145"/>
      <c r="O439" s="142"/>
      <c r="Q439" s="11"/>
    </row>
    <row r="440" spans="1:17" s="130" customFormat="1" ht="15.75" customHeight="1" x14ac:dyDescent="0.3">
      <c r="A440" s="179"/>
      <c r="B440" s="179"/>
      <c r="C440" s="186"/>
      <c r="D440" s="186"/>
      <c r="E440" s="186"/>
      <c r="F440" s="186"/>
      <c r="G440" s="186"/>
      <c r="H440" s="11"/>
      <c r="I440" s="129"/>
      <c r="L440" s="11"/>
      <c r="N440" s="145"/>
      <c r="O440" s="142"/>
      <c r="Q440" s="11"/>
    </row>
    <row r="441" spans="1:17" s="130" customFormat="1" ht="15.75" customHeight="1" x14ac:dyDescent="0.3">
      <c r="A441" s="179"/>
      <c r="B441" s="179"/>
      <c r="C441" s="186"/>
      <c r="D441" s="186"/>
      <c r="E441" s="186"/>
      <c r="F441" s="186"/>
      <c r="G441" s="186"/>
      <c r="H441" s="11"/>
      <c r="I441" s="129"/>
      <c r="L441" s="11"/>
      <c r="N441" s="145"/>
      <c r="O441" s="142"/>
      <c r="Q441" s="11"/>
    </row>
    <row r="442" spans="1:17" s="130" customFormat="1" ht="15.75" customHeight="1" x14ac:dyDescent="0.3">
      <c r="A442" s="179"/>
      <c r="B442" s="179"/>
      <c r="C442" s="186"/>
      <c r="D442" s="186"/>
      <c r="E442" s="186"/>
      <c r="F442" s="186"/>
      <c r="G442" s="186"/>
      <c r="H442" s="11"/>
      <c r="I442" s="129"/>
      <c r="L442" s="11"/>
      <c r="N442" s="145"/>
      <c r="O442" s="142"/>
      <c r="Q442" s="11"/>
    </row>
    <row r="443" spans="1:17" s="130" customFormat="1" ht="15.75" customHeight="1" x14ac:dyDescent="0.3">
      <c r="A443" s="179"/>
      <c r="B443" s="179"/>
      <c r="C443" s="186"/>
      <c r="D443" s="186"/>
      <c r="E443" s="186"/>
      <c r="F443" s="186"/>
      <c r="G443" s="186"/>
      <c r="H443" s="11"/>
      <c r="I443" s="129"/>
      <c r="L443" s="11"/>
      <c r="N443" s="145"/>
      <c r="O443" s="142"/>
      <c r="Q443" s="11"/>
    </row>
    <row r="444" spans="1:17" s="130" customFormat="1" ht="15.75" customHeight="1" x14ac:dyDescent="0.3">
      <c r="A444" s="179"/>
      <c r="B444" s="179"/>
      <c r="C444" s="186"/>
      <c r="D444" s="186"/>
      <c r="E444" s="186"/>
      <c r="F444" s="186"/>
      <c r="G444" s="186"/>
      <c r="H444" s="11"/>
      <c r="I444" s="129"/>
      <c r="L444" s="11"/>
      <c r="N444" s="145"/>
      <c r="O444" s="142"/>
      <c r="Q444" s="11"/>
    </row>
    <row r="445" spans="1:17" s="130" customFormat="1" ht="15.75" customHeight="1" x14ac:dyDescent="0.3">
      <c r="A445" s="179"/>
      <c r="B445" s="179"/>
      <c r="C445" s="186"/>
      <c r="D445" s="186"/>
      <c r="E445" s="186"/>
      <c r="F445" s="186"/>
      <c r="G445" s="186"/>
      <c r="H445" s="11"/>
      <c r="I445" s="129"/>
      <c r="L445" s="11"/>
      <c r="N445" s="145"/>
      <c r="O445" s="142"/>
      <c r="Q445" s="11"/>
    </row>
    <row r="446" spans="1:17" s="130" customFormat="1" ht="15.75" customHeight="1" x14ac:dyDescent="0.3">
      <c r="A446" s="179"/>
      <c r="B446" s="179"/>
      <c r="C446" s="186"/>
      <c r="D446" s="186"/>
      <c r="E446" s="186"/>
      <c r="F446" s="186"/>
      <c r="G446" s="186"/>
      <c r="H446" s="11"/>
      <c r="I446" s="129"/>
      <c r="L446" s="11"/>
      <c r="N446" s="145"/>
      <c r="O446" s="142"/>
      <c r="Q446" s="11"/>
    </row>
    <row r="447" spans="1:17" s="130" customFormat="1" ht="15.75" customHeight="1" x14ac:dyDescent="0.3">
      <c r="A447" s="179"/>
      <c r="B447" s="179"/>
      <c r="C447" s="186"/>
      <c r="D447" s="186"/>
      <c r="E447" s="186"/>
      <c r="F447" s="186"/>
      <c r="G447" s="186"/>
      <c r="H447" s="11"/>
      <c r="I447" s="129"/>
      <c r="L447" s="11"/>
      <c r="N447" s="145"/>
      <c r="O447" s="142"/>
      <c r="Q447" s="11"/>
    </row>
    <row r="448" spans="1:17" s="130" customFormat="1" ht="15.75" customHeight="1" x14ac:dyDescent="0.3">
      <c r="A448" s="179"/>
      <c r="B448" s="179"/>
      <c r="C448" s="186"/>
      <c r="D448" s="186"/>
      <c r="E448" s="186"/>
      <c r="F448" s="186"/>
      <c r="G448" s="186"/>
      <c r="H448" s="11"/>
      <c r="I448" s="129"/>
      <c r="L448" s="11"/>
      <c r="N448" s="145"/>
      <c r="O448" s="142"/>
      <c r="Q448" s="11"/>
    </row>
    <row r="449" spans="1:17" s="130" customFormat="1" ht="15.75" customHeight="1" x14ac:dyDescent="0.3">
      <c r="A449" s="179"/>
      <c r="B449" s="179"/>
      <c r="C449" s="186"/>
      <c r="D449" s="186"/>
      <c r="E449" s="186"/>
      <c r="F449" s="186"/>
      <c r="G449" s="186"/>
      <c r="H449" s="11"/>
      <c r="I449" s="129"/>
      <c r="L449" s="11"/>
      <c r="N449" s="145"/>
      <c r="O449" s="142"/>
      <c r="Q449" s="11"/>
    </row>
    <row r="450" spans="1:17" s="130" customFormat="1" ht="15.75" customHeight="1" x14ac:dyDescent="0.3">
      <c r="A450" s="179"/>
      <c r="B450" s="179"/>
      <c r="C450" s="186"/>
      <c r="D450" s="186"/>
      <c r="E450" s="186"/>
      <c r="F450" s="186"/>
      <c r="G450" s="186"/>
      <c r="H450" s="11"/>
      <c r="I450" s="129"/>
      <c r="L450" s="11"/>
      <c r="N450" s="145"/>
      <c r="O450" s="142"/>
      <c r="Q450" s="11"/>
    </row>
    <row r="451" spans="1:17" s="130" customFormat="1" ht="15.75" customHeight="1" x14ac:dyDescent="0.3">
      <c r="A451" s="179"/>
      <c r="B451" s="179"/>
      <c r="C451" s="186"/>
      <c r="D451" s="186"/>
      <c r="E451" s="186"/>
      <c r="F451" s="186"/>
      <c r="G451" s="186"/>
      <c r="H451" s="11"/>
      <c r="I451" s="129"/>
      <c r="L451" s="11"/>
      <c r="N451" s="145"/>
      <c r="O451" s="142"/>
      <c r="Q451" s="11"/>
    </row>
    <row r="452" spans="1:17" s="130" customFormat="1" ht="15.75" customHeight="1" x14ac:dyDescent="0.3">
      <c r="A452" s="179"/>
      <c r="B452" s="179"/>
      <c r="C452" s="186"/>
      <c r="D452" s="186"/>
      <c r="E452" s="186"/>
      <c r="F452" s="186"/>
      <c r="G452" s="186"/>
      <c r="H452" s="11"/>
      <c r="I452" s="129"/>
      <c r="L452" s="11"/>
      <c r="N452" s="145"/>
      <c r="O452" s="142"/>
      <c r="Q452" s="11"/>
    </row>
    <row r="453" spans="1:17" s="130" customFormat="1" ht="15.75" customHeight="1" x14ac:dyDescent="0.3">
      <c r="A453" s="179"/>
      <c r="B453" s="179"/>
      <c r="C453" s="186"/>
      <c r="D453" s="186"/>
      <c r="E453" s="186"/>
      <c r="F453" s="186"/>
      <c r="G453" s="186"/>
      <c r="H453" s="11"/>
      <c r="I453" s="129"/>
      <c r="L453" s="11"/>
      <c r="N453" s="145"/>
      <c r="O453" s="142"/>
      <c r="Q453" s="11"/>
    </row>
    <row r="454" spans="1:17" s="130" customFormat="1" ht="15.75" customHeight="1" x14ac:dyDescent="0.3">
      <c r="A454" s="179"/>
      <c r="B454" s="179"/>
      <c r="C454" s="186"/>
      <c r="D454" s="186"/>
      <c r="E454" s="186"/>
      <c r="F454" s="186"/>
      <c r="G454" s="186"/>
      <c r="H454" s="11"/>
      <c r="I454" s="129"/>
      <c r="L454" s="11"/>
      <c r="N454" s="145"/>
      <c r="O454" s="142"/>
      <c r="Q454" s="11"/>
    </row>
    <row r="455" spans="1:17" s="130" customFormat="1" ht="15.75" customHeight="1" x14ac:dyDescent="0.3">
      <c r="A455" s="179"/>
      <c r="B455" s="179"/>
      <c r="C455" s="186"/>
      <c r="D455" s="186"/>
      <c r="E455" s="186"/>
      <c r="F455" s="186"/>
      <c r="G455" s="186"/>
      <c r="H455" s="11"/>
      <c r="I455" s="129"/>
      <c r="L455" s="11"/>
      <c r="N455" s="145"/>
      <c r="O455" s="142"/>
      <c r="Q455" s="11"/>
    </row>
    <row r="456" spans="1:17" s="130" customFormat="1" ht="15.75" customHeight="1" x14ac:dyDescent="0.3">
      <c r="A456" s="179"/>
      <c r="B456" s="179"/>
      <c r="C456" s="186"/>
      <c r="D456" s="186"/>
      <c r="E456" s="186"/>
      <c r="F456" s="186"/>
      <c r="G456" s="186"/>
      <c r="H456" s="11"/>
      <c r="I456" s="129"/>
      <c r="L456" s="11"/>
      <c r="N456" s="145"/>
      <c r="O456" s="142"/>
      <c r="Q456" s="11"/>
    </row>
    <row r="457" spans="1:17" s="130" customFormat="1" ht="15.75" customHeight="1" x14ac:dyDescent="0.3">
      <c r="A457" s="179"/>
      <c r="B457" s="179"/>
      <c r="C457" s="186"/>
      <c r="D457" s="186"/>
      <c r="E457" s="186"/>
      <c r="F457" s="186"/>
      <c r="G457" s="186"/>
      <c r="H457" s="11"/>
      <c r="I457" s="129"/>
      <c r="L457" s="11"/>
      <c r="N457" s="145"/>
      <c r="O457" s="142"/>
      <c r="Q457" s="11"/>
    </row>
    <row r="458" spans="1:17" s="130" customFormat="1" ht="15.75" customHeight="1" x14ac:dyDescent="0.3">
      <c r="A458" s="179"/>
      <c r="B458" s="179"/>
      <c r="C458" s="186"/>
      <c r="D458" s="186"/>
      <c r="E458" s="186"/>
      <c r="F458" s="186"/>
      <c r="G458" s="186"/>
      <c r="H458" s="11"/>
      <c r="I458" s="129"/>
      <c r="L458" s="11"/>
      <c r="N458" s="145"/>
      <c r="O458" s="142"/>
      <c r="Q458" s="11"/>
    </row>
    <row r="459" spans="1:17" s="130" customFormat="1" ht="15.75" customHeight="1" x14ac:dyDescent="0.3">
      <c r="A459" s="179"/>
      <c r="B459" s="179"/>
      <c r="C459" s="186"/>
      <c r="D459" s="186"/>
      <c r="E459" s="186"/>
      <c r="F459" s="186"/>
      <c r="G459" s="186"/>
      <c r="H459" s="11"/>
      <c r="I459" s="129"/>
      <c r="L459" s="11"/>
      <c r="N459" s="145"/>
      <c r="O459" s="142"/>
      <c r="Q459" s="11"/>
    </row>
    <row r="460" spans="1:17" s="130" customFormat="1" ht="15.75" customHeight="1" x14ac:dyDescent="0.3">
      <c r="A460" s="179"/>
      <c r="B460" s="179"/>
      <c r="C460" s="186"/>
      <c r="D460" s="186"/>
      <c r="E460" s="186"/>
      <c r="F460" s="186"/>
      <c r="G460" s="186"/>
      <c r="H460" s="11"/>
      <c r="I460" s="129"/>
      <c r="L460" s="11"/>
      <c r="N460" s="145"/>
      <c r="O460" s="142"/>
      <c r="Q460" s="11"/>
    </row>
    <row r="461" spans="1:17" s="130" customFormat="1" ht="15.75" customHeight="1" x14ac:dyDescent="0.3">
      <c r="A461" s="179"/>
      <c r="B461" s="179"/>
      <c r="C461" s="186"/>
      <c r="D461" s="186"/>
      <c r="E461" s="186"/>
      <c r="F461" s="186"/>
      <c r="G461" s="186"/>
      <c r="H461" s="11"/>
      <c r="I461" s="129"/>
      <c r="L461" s="11"/>
      <c r="N461" s="145"/>
      <c r="O461" s="142"/>
      <c r="Q461" s="11"/>
    </row>
    <row r="462" spans="1:17" s="130" customFormat="1" ht="15.75" customHeight="1" x14ac:dyDescent="0.3">
      <c r="A462" s="179"/>
      <c r="B462" s="179"/>
      <c r="C462" s="186"/>
      <c r="D462" s="186"/>
      <c r="E462" s="186"/>
      <c r="F462" s="186"/>
      <c r="G462" s="186"/>
      <c r="H462" s="11"/>
      <c r="I462" s="129"/>
      <c r="L462" s="11"/>
      <c r="N462" s="145"/>
      <c r="O462" s="142"/>
      <c r="Q462" s="11"/>
    </row>
    <row r="463" spans="1:17" s="130" customFormat="1" ht="15.75" customHeight="1" x14ac:dyDescent="0.3">
      <c r="A463" s="179"/>
      <c r="B463" s="179"/>
      <c r="C463" s="186"/>
      <c r="D463" s="186"/>
      <c r="E463" s="186"/>
      <c r="F463" s="186"/>
      <c r="G463" s="186"/>
      <c r="H463" s="11"/>
      <c r="I463" s="129"/>
      <c r="L463" s="11"/>
      <c r="N463" s="145"/>
      <c r="O463" s="142"/>
      <c r="Q463" s="11"/>
    </row>
    <row r="464" spans="1:17" s="130" customFormat="1" ht="15.75" customHeight="1" x14ac:dyDescent="0.3">
      <c r="A464" s="179"/>
      <c r="B464" s="179"/>
      <c r="C464" s="186"/>
      <c r="D464" s="186"/>
      <c r="E464" s="186"/>
      <c r="F464" s="186"/>
      <c r="G464" s="186"/>
      <c r="H464" s="11"/>
      <c r="I464" s="129"/>
      <c r="L464" s="11"/>
      <c r="N464" s="145"/>
      <c r="O464" s="142"/>
      <c r="Q464" s="11"/>
    </row>
    <row r="465" spans="1:17" s="130" customFormat="1" ht="15.75" customHeight="1" x14ac:dyDescent="0.3">
      <c r="A465" s="179"/>
      <c r="B465" s="179"/>
      <c r="C465" s="186"/>
      <c r="D465" s="186"/>
      <c r="E465" s="186"/>
      <c r="F465" s="186"/>
      <c r="G465" s="186"/>
      <c r="H465" s="11"/>
      <c r="I465" s="129"/>
      <c r="L465" s="11"/>
      <c r="N465" s="145"/>
      <c r="O465" s="142"/>
      <c r="Q465" s="11"/>
    </row>
    <row r="466" spans="1:17" s="130" customFormat="1" ht="15.75" customHeight="1" x14ac:dyDescent="0.3">
      <c r="A466" s="179"/>
      <c r="B466" s="179"/>
      <c r="C466" s="186"/>
      <c r="D466" s="186"/>
      <c r="E466" s="186"/>
      <c r="F466" s="186"/>
      <c r="G466" s="186"/>
      <c r="H466" s="11"/>
      <c r="I466" s="129"/>
      <c r="L466" s="11"/>
      <c r="N466" s="145"/>
      <c r="O466" s="142"/>
      <c r="Q466" s="11"/>
    </row>
    <row r="467" spans="1:17" s="130" customFormat="1" ht="15.75" customHeight="1" x14ac:dyDescent="0.3">
      <c r="A467" s="179"/>
      <c r="B467" s="179"/>
      <c r="C467" s="186"/>
      <c r="D467" s="186"/>
      <c r="E467" s="186"/>
      <c r="F467" s="186"/>
      <c r="G467" s="186"/>
      <c r="H467" s="11"/>
      <c r="I467" s="129"/>
      <c r="L467" s="11"/>
      <c r="N467" s="145"/>
      <c r="O467" s="142"/>
      <c r="Q467" s="11"/>
    </row>
    <row r="468" spans="1:17" s="130" customFormat="1" ht="15.75" customHeight="1" x14ac:dyDescent="0.3">
      <c r="A468" s="179"/>
      <c r="B468" s="179"/>
      <c r="C468" s="186"/>
      <c r="D468" s="186"/>
      <c r="E468" s="186"/>
      <c r="F468" s="186"/>
      <c r="G468" s="186"/>
      <c r="H468" s="11"/>
      <c r="I468" s="129"/>
      <c r="L468" s="11"/>
      <c r="N468" s="145"/>
      <c r="O468" s="142"/>
      <c r="Q468" s="11"/>
    </row>
    <row r="469" spans="1:17" s="130" customFormat="1" ht="15.75" customHeight="1" x14ac:dyDescent="0.3">
      <c r="A469" s="179"/>
      <c r="B469" s="179"/>
      <c r="C469" s="186"/>
      <c r="D469" s="186"/>
      <c r="E469" s="186"/>
      <c r="F469" s="186"/>
      <c r="G469" s="186"/>
      <c r="H469" s="11"/>
      <c r="I469" s="129"/>
      <c r="L469" s="11"/>
      <c r="N469" s="145"/>
      <c r="O469" s="142"/>
      <c r="Q469" s="11"/>
    </row>
    <row r="470" spans="1:17" s="130" customFormat="1" ht="15.75" customHeight="1" x14ac:dyDescent="0.3">
      <c r="A470" s="179"/>
      <c r="B470" s="179"/>
      <c r="C470" s="186"/>
      <c r="D470" s="186"/>
      <c r="E470" s="186"/>
      <c r="F470" s="186"/>
      <c r="G470" s="186"/>
      <c r="H470" s="11"/>
      <c r="I470" s="129"/>
      <c r="L470" s="11"/>
      <c r="N470" s="145"/>
      <c r="O470" s="142"/>
      <c r="Q470" s="11"/>
    </row>
    <row r="471" spans="1:17" s="130" customFormat="1" ht="15.75" customHeight="1" x14ac:dyDescent="0.3">
      <c r="A471" s="179"/>
      <c r="B471" s="179"/>
      <c r="C471" s="186"/>
      <c r="D471" s="186"/>
      <c r="E471" s="186"/>
      <c r="F471" s="186"/>
      <c r="G471" s="186"/>
      <c r="H471" s="11"/>
      <c r="I471" s="129"/>
      <c r="L471" s="11"/>
      <c r="N471" s="145"/>
      <c r="O471" s="142"/>
      <c r="Q471" s="11"/>
    </row>
    <row r="472" spans="1:17" s="130" customFormat="1" ht="15.75" customHeight="1" x14ac:dyDescent="0.3">
      <c r="A472" s="179"/>
      <c r="B472" s="179"/>
      <c r="C472" s="186"/>
      <c r="D472" s="186"/>
      <c r="E472" s="186"/>
      <c r="F472" s="186"/>
      <c r="G472" s="186"/>
      <c r="H472" s="11"/>
      <c r="I472" s="129"/>
      <c r="L472" s="11"/>
      <c r="N472" s="145"/>
      <c r="O472" s="142"/>
      <c r="Q472" s="11"/>
    </row>
    <row r="473" spans="1:17" s="130" customFormat="1" ht="15.75" customHeight="1" x14ac:dyDescent="0.3">
      <c r="A473" s="179"/>
      <c r="B473" s="179"/>
      <c r="C473" s="186"/>
      <c r="D473" s="186"/>
      <c r="E473" s="186"/>
      <c r="F473" s="186"/>
      <c r="G473" s="186"/>
      <c r="H473" s="11"/>
      <c r="I473" s="129"/>
      <c r="L473" s="11"/>
      <c r="N473" s="145"/>
      <c r="O473" s="142"/>
      <c r="Q473" s="11"/>
    </row>
    <row r="474" spans="1:17" s="130" customFormat="1" ht="15.75" customHeight="1" x14ac:dyDescent="0.3">
      <c r="A474" s="179"/>
      <c r="B474" s="179"/>
      <c r="C474" s="186"/>
      <c r="D474" s="186"/>
      <c r="E474" s="186"/>
      <c r="F474" s="186"/>
      <c r="G474" s="186"/>
      <c r="H474" s="11"/>
      <c r="I474" s="129"/>
      <c r="L474" s="11"/>
      <c r="N474" s="145"/>
      <c r="O474" s="142"/>
      <c r="Q474" s="11"/>
    </row>
    <row r="475" spans="1:17" s="130" customFormat="1" ht="15.75" customHeight="1" x14ac:dyDescent="0.3">
      <c r="A475" s="179"/>
      <c r="B475" s="179"/>
      <c r="C475" s="186"/>
      <c r="D475" s="186"/>
      <c r="E475" s="186"/>
      <c r="F475" s="186"/>
      <c r="G475" s="186"/>
      <c r="H475" s="11"/>
      <c r="I475" s="129"/>
      <c r="L475" s="11"/>
      <c r="N475" s="145"/>
      <c r="O475" s="142"/>
      <c r="Q475" s="11"/>
    </row>
    <row r="476" spans="1:17" s="130" customFormat="1" ht="15.75" customHeight="1" x14ac:dyDescent="0.3">
      <c r="A476" s="179"/>
      <c r="B476" s="179"/>
      <c r="C476" s="186"/>
      <c r="D476" s="186"/>
      <c r="E476" s="186"/>
      <c r="F476" s="186"/>
      <c r="G476" s="186"/>
      <c r="H476" s="11"/>
      <c r="I476" s="129"/>
      <c r="L476" s="11"/>
      <c r="N476" s="145"/>
      <c r="O476" s="142"/>
      <c r="Q476" s="11"/>
    </row>
    <row r="477" spans="1:17" s="130" customFormat="1" ht="15.75" customHeight="1" x14ac:dyDescent="0.3">
      <c r="A477" s="179"/>
      <c r="B477" s="179"/>
      <c r="C477" s="186"/>
      <c r="D477" s="186"/>
      <c r="E477" s="186"/>
      <c r="F477" s="186"/>
      <c r="G477" s="186"/>
      <c r="H477" s="11"/>
      <c r="I477" s="129"/>
      <c r="L477" s="11"/>
      <c r="N477" s="145"/>
      <c r="O477" s="142"/>
      <c r="Q477" s="11"/>
    </row>
    <row r="478" spans="1:17" s="130" customFormat="1" ht="15.75" customHeight="1" x14ac:dyDescent="0.3">
      <c r="A478" s="179"/>
      <c r="B478" s="179"/>
      <c r="C478" s="186"/>
      <c r="D478" s="186"/>
      <c r="E478" s="186"/>
      <c r="F478" s="186"/>
      <c r="G478" s="186"/>
      <c r="H478" s="11"/>
      <c r="I478" s="129"/>
      <c r="L478" s="11"/>
      <c r="N478" s="145"/>
      <c r="O478" s="142"/>
      <c r="Q478" s="11"/>
    </row>
    <row r="479" spans="1:17" s="130" customFormat="1" ht="15.75" customHeight="1" x14ac:dyDescent="0.3">
      <c r="A479" s="179"/>
      <c r="B479" s="179"/>
      <c r="C479" s="186"/>
      <c r="D479" s="186"/>
      <c r="E479" s="186"/>
      <c r="F479" s="186"/>
      <c r="G479" s="186"/>
      <c r="H479" s="11"/>
      <c r="I479" s="129"/>
      <c r="L479" s="11"/>
      <c r="N479" s="145"/>
      <c r="O479" s="142"/>
      <c r="Q479" s="11"/>
    </row>
    <row r="480" spans="1:17" s="130" customFormat="1" ht="15.75" customHeight="1" x14ac:dyDescent="0.3">
      <c r="A480" s="179"/>
      <c r="B480" s="179"/>
      <c r="C480" s="186"/>
      <c r="D480" s="186"/>
      <c r="E480" s="186"/>
      <c r="F480" s="186"/>
      <c r="G480" s="186"/>
      <c r="H480" s="11"/>
      <c r="I480" s="129"/>
      <c r="L480" s="11"/>
      <c r="N480" s="145"/>
      <c r="O480" s="142"/>
      <c r="Q480" s="11"/>
    </row>
    <row r="481" spans="1:17" s="130" customFormat="1" ht="15.75" customHeight="1" x14ac:dyDescent="0.3">
      <c r="A481" s="179"/>
      <c r="B481" s="179"/>
      <c r="C481" s="186"/>
      <c r="D481" s="186"/>
      <c r="E481" s="186"/>
      <c r="F481" s="186"/>
      <c r="G481" s="186"/>
      <c r="H481" s="11"/>
      <c r="I481" s="129"/>
      <c r="L481" s="11"/>
      <c r="N481" s="145"/>
      <c r="O481" s="142"/>
      <c r="Q481" s="11"/>
    </row>
    <row r="482" spans="1:17" s="130" customFormat="1" ht="15.75" customHeight="1" x14ac:dyDescent="0.3">
      <c r="A482" s="179"/>
      <c r="B482" s="179"/>
      <c r="C482" s="186"/>
      <c r="D482" s="186"/>
      <c r="E482" s="186"/>
      <c r="F482" s="186"/>
      <c r="G482" s="186"/>
      <c r="H482" s="11"/>
      <c r="I482" s="129"/>
      <c r="L482" s="11"/>
      <c r="N482" s="145"/>
      <c r="O482" s="142"/>
      <c r="Q482" s="11"/>
    </row>
    <row r="483" spans="1:17" s="130" customFormat="1" ht="15.75" customHeight="1" x14ac:dyDescent="0.3">
      <c r="A483" s="179"/>
      <c r="B483" s="179"/>
      <c r="C483" s="186"/>
      <c r="D483" s="186"/>
      <c r="E483" s="186"/>
      <c r="F483" s="186"/>
      <c r="G483" s="186"/>
      <c r="H483" s="11"/>
      <c r="I483" s="129"/>
      <c r="L483" s="11"/>
      <c r="N483" s="145"/>
      <c r="O483" s="142"/>
      <c r="Q483" s="11"/>
    </row>
    <row r="484" spans="1:17" s="130" customFormat="1" ht="15.75" customHeight="1" x14ac:dyDescent="0.3">
      <c r="A484" s="179"/>
      <c r="B484" s="179"/>
      <c r="C484" s="186"/>
      <c r="D484" s="186"/>
      <c r="E484" s="186"/>
      <c r="F484" s="186"/>
      <c r="G484" s="186"/>
      <c r="H484" s="11"/>
      <c r="I484" s="129"/>
      <c r="L484" s="11"/>
      <c r="N484" s="145"/>
      <c r="O484" s="142"/>
      <c r="Q484" s="11"/>
    </row>
    <row r="485" spans="1:17" s="130" customFormat="1" ht="15.75" customHeight="1" x14ac:dyDescent="0.3">
      <c r="A485" s="179"/>
      <c r="B485" s="179"/>
      <c r="C485" s="186"/>
      <c r="D485" s="186"/>
      <c r="E485" s="186"/>
      <c r="F485" s="186"/>
      <c r="G485" s="186"/>
      <c r="H485" s="11"/>
      <c r="I485" s="129"/>
      <c r="L485" s="11"/>
      <c r="N485" s="145"/>
      <c r="O485" s="142"/>
      <c r="Q485" s="11"/>
    </row>
    <row r="486" spans="1:17" s="130" customFormat="1" ht="15.75" customHeight="1" x14ac:dyDescent="0.3">
      <c r="A486" s="179"/>
      <c r="B486" s="179"/>
      <c r="C486" s="186"/>
      <c r="D486" s="186"/>
      <c r="E486" s="186"/>
      <c r="F486" s="186"/>
      <c r="G486" s="186"/>
      <c r="H486" s="11"/>
      <c r="I486" s="129"/>
      <c r="L486" s="11"/>
      <c r="N486" s="145"/>
      <c r="O486" s="142"/>
      <c r="Q486" s="11"/>
    </row>
    <row r="487" spans="1:17" s="130" customFormat="1" ht="15.75" customHeight="1" x14ac:dyDescent="0.3">
      <c r="A487" s="179"/>
      <c r="B487" s="179"/>
      <c r="C487" s="186"/>
      <c r="D487" s="186"/>
      <c r="E487" s="186"/>
      <c r="F487" s="186"/>
      <c r="G487" s="186"/>
      <c r="H487" s="11"/>
      <c r="I487" s="129"/>
      <c r="L487" s="11"/>
      <c r="N487" s="145"/>
      <c r="O487" s="142"/>
      <c r="Q487" s="11"/>
    </row>
    <row r="488" spans="1:17" s="130" customFormat="1" ht="15.75" customHeight="1" x14ac:dyDescent="0.3">
      <c r="A488" s="179"/>
      <c r="B488" s="179"/>
      <c r="C488" s="186"/>
      <c r="D488" s="186"/>
      <c r="E488" s="186"/>
      <c r="F488" s="186"/>
      <c r="G488" s="186"/>
      <c r="H488" s="11"/>
      <c r="I488" s="129"/>
      <c r="L488" s="11"/>
      <c r="N488" s="145"/>
      <c r="O488" s="142"/>
      <c r="Q488" s="11"/>
    </row>
    <row r="489" spans="1:17" s="130" customFormat="1" ht="15.75" customHeight="1" x14ac:dyDescent="0.3">
      <c r="A489" s="179"/>
      <c r="B489" s="179"/>
      <c r="C489" s="186"/>
      <c r="D489" s="186"/>
      <c r="E489" s="186"/>
      <c r="F489" s="186"/>
      <c r="G489" s="186"/>
      <c r="H489" s="11"/>
      <c r="I489" s="129"/>
      <c r="L489" s="11"/>
      <c r="N489" s="145"/>
      <c r="O489" s="142"/>
      <c r="Q489" s="11"/>
    </row>
    <row r="490" spans="1:17" s="130" customFormat="1" ht="15.75" customHeight="1" x14ac:dyDescent="0.3">
      <c r="A490" s="179"/>
      <c r="B490" s="179"/>
      <c r="C490" s="186"/>
      <c r="D490" s="186"/>
      <c r="E490" s="186"/>
      <c r="F490" s="186"/>
      <c r="G490" s="186"/>
      <c r="H490" s="11"/>
      <c r="I490" s="129"/>
      <c r="L490" s="11"/>
      <c r="N490" s="145"/>
      <c r="O490" s="142"/>
      <c r="Q490" s="11"/>
    </row>
    <row r="491" spans="1:17" s="130" customFormat="1" ht="15.75" customHeight="1" x14ac:dyDescent="0.3">
      <c r="A491" s="179"/>
      <c r="B491" s="179"/>
      <c r="C491" s="186"/>
      <c r="D491" s="186"/>
      <c r="E491" s="186"/>
      <c r="F491" s="186"/>
      <c r="G491" s="186"/>
      <c r="H491" s="11"/>
      <c r="I491" s="129"/>
      <c r="L491" s="11"/>
      <c r="N491" s="145"/>
      <c r="O491" s="142"/>
      <c r="Q491" s="11"/>
    </row>
    <row r="492" spans="1:17" s="130" customFormat="1" ht="15.75" customHeight="1" x14ac:dyDescent="0.3">
      <c r="A492" s="179"/>
      <c r="B492" s="179"/>
      <c r="C492" s="186"/>
      <c r="D492" s="186"/>
      <c r="E492" s="186"/>
      <c r="F492" s="186"/>
      <c r="G492" s="186"/>
      <c r="H492" s="11"/>
      <c r="I492" s="129"/>
      <c r="L492" s="11"/>
      <c r="N492" s="145"/>
      <c r="O492" s="142"/>
      <c r="Q492" s="11"/>
    </row>
    <row r="493" spans="1:17" s="130" customFormat="1" ht="15.75" customHeight="1" x14ac:dyDescent="0.3">
      <c r="A493" s="179"/>
      <c r="B493" s="179"/>
      <c r="C493" s="186"/>
      <c r="D493" s="186"/>
      <c r="E493" s="186"/>
      <c r="F493" s="186"/>
      <c r="G493" s="186"/>
      <c r="H493" s="11"/>
      <c r="I493" s="129"/>
      <c r="L493" s="11"/>
      <c r="N493" s="145"/>
      <c r="O493" s="142"/>
      <c r="Q493" s="11"/>
    </row>
  </sheetData>
  <autoFilter ref="A6:P258" xr:uid="{00000000-0009-0000-0000-000001000000}"/>
  <sortState ref="A7:O235">
    <sortCondition ref="I7:I235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H260"/>
  <sheetViews>
    <sheetView workbookViewId="0">
      <pane ySplit="7" topLeftCell="A8" activePane="bottomLeft" state="frozen"/>
      <selection activeCell="A2" sqref="A2:G3184"/>
      <selection pane="bottomLeft" activeCell="D269" sqref="D269"/>
    </sheetView>
  </sheetViews>
  <sheetFormatPr defaultRowHeight="14.4" x14ac:dyDescent="0.3"/>
  <cols>
    <col min="1" max="1" width="14.33203125" style="2" customWidth="1"/>
    <col min="2" max="2" width="18.109375" style="3" customWidth="1"/>
    <col min="3" max="3" width="12.109375" style="2" bestFit="1" customWidth="1"/>
    <col min="4" max="4" width="47.33203125" customWidth="1"/>
    <col min="5" max="5" width="17" style="1" customWidth="1"/>
    <col min="6" max="6" width="22.109375" customWidth="1"/>
    <col min="7" max="7" width="14.6640625" style="1" bestFit="1" customWidth="1"/>
    <col min="8" max="12" width="13.33203125" bestFit="1" customWidth="1"/>
  </cols>
  <sheetData>
    <row r="1" spans="1:8" x14ac:dyDescent="0.3">
      <c r="A1" s="125" t="s">
        <v>1553</v>
      </c>
    </row>
    <row r="2" spans="1:8" x14ac:dyDescent="0.3">
      <c r="A2" s="126" t="s">
        <v>1550</v>
      </c>
      <c r="D2" s="225" t="s">
        <v>1606</v>
      </c>
    </row>
    <row r="3" spans="1:8" x14ac:dyDescent="0.3">
      <c r="A3" s="126" t="s">
        <v>1560</v>
      </c>
    </row>
    <row r="4" spans="1:8" ht="15.6" x14ac:dyDescent="0.3">
      <c r="A4" s="254" t="s">
        <v>1588</v>
      </c>
    </row>
    <row r="5" spans="1:8" x14ac:dyDescent="0.3">
      <c r="A5" s="295" t="s">
        <v>1636</v>
      </c>
    </row>
    <row r="6" spans="1:8" ht="15.6" x14ac:dyDescent="0.3">
      <c r="E6" s="146">
        <f>SUBTOTAL(9,E8:E260)</f>
        <v>185550336.83999997</v>
      </c>
      <c r="H6" s="168"/>
    </row>
    <row r="7" spans="1:8" x14ac:dyDescent="0.3">
      <c r="A7" s="14" t="s">
        <v>1601</v>
      </c>
      <c r="B7" s="127" t="s">
        <v>1602</v>
      </c>
      <c r="C7" s="15" t="s">
        <v>28</v>
      </c>
      <c r="D7" s="16" t="s">
        <v>1603</v>
      </c>
      <c r="E7" s="17" t="s">
        <v>1604</v>
      </c>
      <c r="F7" s="17" t="s">
        <v>1605</v>
      </c>
    </row>
    <row r="8" spans="1:8" x14ac:dyDescent="0.3">
      <c r="A8" s="266">
        <v>465170</v>
      </c>
      <c r="B8" s="267">
        <v>45947</v>
      </c>
      <c r="C8" s="266">
        <v>10320</v>
      </c>
      <c r="D8" s="266" t="s">
        <v>47</v>
      </c>
      <c r="E8" s="268">
        <v>0</v>
      </c>
      <c r="F8" s="35" t="s">
        <v>54</v>
      </c>
    </row>
    <row r="9" spans="1:8" x14ac:dyDescent="0.3">
      <c r="A9" s="171">
        <v>465141</v>
      </c>
      <c r="B9" s="172">
        <v>45938</v>
      </c>
      <c r="C9" s="171">
        <v>24829</v>
      </c>
      <c r="D9" s="171" t="s">
        <v>1589</v>
      </c>
      <c r="E9" s="170">
        <v>4350</v>
      </c>
      <c r="F9" t="s">
        <v>54</v>
      </c>
    </row>
    <row r="10" spans="1:8" x14ac:dyDescent="0.3">
      <c r="A10" s="171">
        <v>465134</v>
      </c>
      <c r="B10" s="172">
        <v>45937</v>
      </c>
      <c r="C10" s="171">
        <v>24761</v>
      </c>
      <c r="D10" s="171" t="s">
        <v>1590</v>
      </c>
      <c r="E10" s="170">
        <v>9955.85</v>
      </c>
      <c r="F10" t="s">
        <v>54</v>
      </c>
    </row>
    <row r="11" spans="1:8" x14ac:dyDescent="0.3">
      <c r="A11" s="171">
        <v>465108</v>
      </c>
      <c r="B11" s="172">
        <v>45929</v>
      </c>
      <c r="C11" s="171">
        <v>22952</v>
      </c>
      <c r="D11" s="171" t="s">
        <v>1586</v>
      </c>
      <c r="E11" s="170">
        <v>10205</v>
      </c>
      <c r="F11" t="s">
        <v>54</v>
      </c>
    </row>
    <row r="12" spans="1:8" x14ac:dyDescent="0.3">
      <c r="A12" s="171">
        <v>465091</v>
      </c>
      <c r="B12" s="172">
        <v>45926</v>
      </c>
      <c r="C12" s="171">
        <v>29264</v>
      </c>
      <c r="D12" s="171" t="s">
        <v>1591</v>
      </c>
      <c r="E12" s="170">
        <v>1435</v>
      </c>
      <c r="F12" t="s">
        <v>54</v>
      </c>
    </row>
    <row r="13" spans="1:8" x14ac:dyDescent="0.3">
      <c r="A13" s="171">
        <v>465050</v>
      </c>
      <c r="B13" s="172">
        <v>45917</v>
      </c>
      <c r="C13" s="171">
        <v>29215</v>
      </c>
      <c r="D13" s="171" t="s">
        <v>1592</v>
      </c>
      <c r="E13" s="170">
        <v>6304.96</v>
      </c>
      <c r="F13" t="s">
        <v>54</v>
      </c>
    </row>
    <row r="14" spans="1:8" x14ac:dyDescent="0.3">
      <c r="A14" s="171">
        <v>465049</v>
      </c>
      <c r="B14" s="172">
        <v>45917</v>
      </c>
      <c r="C14" s="171">
        <v>29215</v>
      </c>
      <c r="D14" s="171" t="s">
        <v>1592</v>
      </c>
      <c r="E14" s="170">
        <v>6304.96</v>
      </c>
      <c r="F14" t="s">
        <v>54</v>
      </c>
    </row>
    <row r="15" spans="1:8" x14ac:dyDescent="0.3">
      <c r="A15" s="171">
        <v>465048</v>
      </c>
      <c r="B15" s="172">
        <v>45917</v>
      </c>
      <c r="C15" s="171">
        <v>29215</v>
      </c>
      <c r="D15" s="171" t="s">
        <v>1592</v>
      </c>
      <c r="E15" s="170">
        <v>3604.96</v>
      </c>
      <c r="F15" t="s">
        <v>54</v>
      </c>
    </row>
    <row r="16" spans="1:8" x14ac:dyDescent="0.3">
      <c r="A16" s="171">
        <v>465041</v>
      </c>
      <c r="B16" s="172">
        <v>45917</v>
      </c>
      <c r="C16" s="171">
        <v>10419</v>
      </c>
      <c r="D16" s="171" t="s">
        <v>1593</v>
      </c>
      <c r="E16" s="170">
        <v>18889.88</v>
      </c>
      <c r="F16" t="s">
        <v>54</v>
      </c>
    </row>
    <row r="17" spans="1:6" x14ac:dyDescent="0.3">
      <c r="A17" s="171">
        <v>465033</v>
      </c>
      <c r="B17" s="172">
        <v>45912</v>
      </c>
      <c r="C17" s="171">
        <v>29207</v>
      </c>
      <c r="D17" s="171" t="s">
        <v>1594</v>
      </c>
      <c r="E17" s="170">
        <v>159256</v>
      </c>
      <c r="F17" t="s">
        <v>54</v>
      </c>
    </row>
    <row r="18" spans="1:6" x14ac:dyDescent="0.3">
      <c r="A18" s="171">
        <v>464985</v>
      </c>
      <c r="B18" s="172">
        <v>45904</v>
      </c>
      <c r="C18" s="171">
        <v>28269</v>
      </c>
      <c r="D18" s="171" t="s">
        <v>1595</v>
      </c>
      <c r="E18" s="170">
        <v>498.2</v>
      </c>
      <c r="F18" t="s">
        <v>54</v>
      </c>
    </row>
    <row r="19" spans="1:6" x14ac:dyDescent="0.3">
      <c r="A19" s="171">
        <v>464974</v>
      </c>
      <c r="B19" s="172">
        <v>45898</v>
      </c>
      <c r="C19" s="171">
        <v>10243</v>
      </c>
      <c r="D19" s="171" t="s">
        <v>1587</v>
      </c>
      <c r="E19" s="170">
        <v>225090</v>
      </c>
      <c r="F19" t="s">
        <v>54</v>
      </c>
    </row>
    <row r="20" spans="1:6" x14ac:dyDescent="0.3">
      <c r="A20" s="171">
        <v>464974</v>
      </c>
      <c r="B20" s="172">
        <v>45898</v>
      </c>
      <c r="C20" s="171">
        <v>10243</v>
      </c>
      <c r="D20" s="171" t="s">
        <v>1587</v>
      </c>
      <c r="E20" s="170">
        <v>0</v>
      </c>
      <c r="F20" t="s">
        <v>54</v>
      </c>
    </row>
    <row r="21" spans="1:6" x14ac:dyDescent="0.3">
      <c r="A21" s="171">
        <v>464974</v>
      </c>
      <c r="B21" s="172">
        <v>45898</v>
      </c>
      <c r="C21" s="171">
        <v>10243</v>
      </c>
      <c r="D21" s="171" t="s">
        <v>1587</v>
      </c>
      <c r="E21" s="170">
        <v>0</v>
      </c>
      <c r="F21" t="s">
        <v>54</v>
      </c>
    </row>
    <row r="22" spans="1:6" x14ac:dyDescent="0.3">
      <c r="A22" s="171">
        <v>464971</v>
      </c>
      <c r="B22" s="172">
        <v>45897</v>
      </c>
      <c r="C22" s="171">
        <v>24907</v>
      </c>
      <c r="D22" s="171" t="s">
        <v>217</v>
      </c>
      <c r="E22" s="170">
        <v>9800</v>
      </c>
      <c r="F22" t="s">
        <v>54</v>
      </c>
    </row>
    <row r="23" spans="1:6" x14ac:dyDescent="0.3">
      <c r="A23" s="171">
        <v>464969</v>
      </c>
      <c r="B23" s="172">
        <v>45897</v>
      </c>
      <c r="C23" s="171">
        <v>10244</v>
      </c>
      <c r="D23" s="171" t="s">
        <v>31</v>
      </c>
      <c r="E23" s="170">
        <v>4200</v>
      </c>
      <c r="F23" t="s">
        <v>54</v>
      </c>
    </row>
    <row r="24" spans="1:6" x14ac:dyDescent="0.3">
      <c r="A24" s="171">
        <v>464898</v>
      </c>
      <c r="B24" s="172">
        <v>45883</v>
      </c>
      <c r="C24" s="171">
        <v>26847</v>
      </c>
      <c r="D24" s="171" t="s">
        <v>310</v>
      </c>
      <c r="E24" s="170">
        <v>108019.04</v>
      </c>
      <c r="F24" t="s">
        <v>54</v>
      </c>
    </row>
    <row r="25" spans="1:6" x14ac:dyDescent="0.3">
      <c r="A25" s="171">
        <v>464897</v>
      </c>
      <c r="B25" s="172">
        <v>45883</v>
      </c>
      <c r="C25" s="171">
        <v>25300</v>
      </c>
      <c r="D25" s="171" t="s">
        <v>1557</v>
      </c>
      <c r="E25" s="170">
        <v>300347.83</v>
      </c>
      <c r="F25" t="s">
        <v>54</v>
      </c>
    </row>
    <row r="26" spans="1:6" x14ac:dyDescent="0.3">
      <c r="A26" s="171">
        <v>464896</v>
      </c>
      <c r="B26" s="172">
        <v>45883</v>
      </c>
      <c r="C26" s="171">
        <v>10220</v>
      </c>
      <c r="D26" s="171" t="s">
        <v>41</v>
      </c>
      <c r="E26" s="170">
        <v>7454.4</v>
      </c>
      <c r="F26" t="s">
        <v>54</v>
      </c>
    </row>
    <row r="27" spans="1:6" x14ac:dyDescent="0.3">
      <c r="A27" s="171">
        <v>464815</v>
      </c>
      <c r="B27" s="172">
        <v>45875</v>
      </c>
      <c r="C27" s="171">
        <v>24907</v>
      </c>
      <c r="D27" s="171" t="s">
        <v>217</v>
      </c>
      <c r="E27" s="170">
        <v>6663</v>
      </c>
      <c r="F27" t="s">
        <v>55</v>
      </c>
    </row>
    <row r="28" spans="1:6" x14ac:dyDescent="0.3">
      <c r="A28" s="171">
        <v>464814</v>
      </c>
      <c r="B28" s="172">
        <v>45875</v>
      </c>
      <c r="C28" s="171">
        <v>24907</v>
      </c>
      <c r="D28" s="171" t="s">
        <v>217</v>
      </c>
      <c r="E28" s="170">
        <v>26719</v>
      </c>
      <c r="F28" t="s">
        <v>54</v>
      </c>
    </row>
    <row r="29" spans="1:6" x14ac:dyDescent="0.3">
      <c r="A29" s="171">
        <v>464758</v>
      </c>
      <c r="B29" s="172">
        <v>45859</v>
      </c>
      <c r="C29" s="171">
        <v>23554</v>
      </c>
      <c r="D29" s="171" t="s">
        <v>113</v>
      </c>
      <c r="E29" s="170">
        <v>22233.759999999998</v>
      </c>
      <c r="F29" t="s">
        <v>54</v>
      </c>
    </row>
    <row r="30" spans="1:6" x14ac:dyDescent="0.3">
      <c r="A30" s="171">
        <v>464756</v>
      </c>
      <c r="B30" s="172">
        <v>45859</v>
      </c>
      <c r="C30" s="171">
        <v>10214</v>
      </c>
      <c r="D30" s="171" t="s">
        <v>39</v>
      </c>
      <c r="E30" s="170">
        <v>32584.799999999999</v>
      </c>
      <c r="F30" t="s">
        <v>54</v>
      </c>
    </row>
    <row r="31" spans="1:6" x14ac:dyDescent="0.3">
      <c r="A31" s="171">
        <v>464721</v>
      </c>
      <c r="B31" s="172">
        <v>45848</v>
      </c>
      <c r="C31" s="171">
        <v>10300</v>
      </c>
      <c r="D31" s="171" t="s">
        <v>1558</v>
      </c>
      <c r="E31" s="170">
        <v>2193.2399999999998</v>
      </c>
      <c r="F31" t="s">
        <v>54</v>
      </c>
    </row>
    <row r="32" spans="1:6" x14ac:dyDescent="0.3">
      <c r="A32" s="171">
        <v>464673</v>
      </c>
      <c r="B32" s="172">
        <v>45838</v>
      </c>
      <c r="C32" s="171">
        <v>10247</v>
      </c>
      <c r="D32" s="171" t="s">
        <v>32</v>
      </c>
      <c r="E32" s="170">
        <v>18565</v>
      </c>
      <c r="F32" t="s">
        <v>54</v>
      </c>
    </row>
    <row r="33" spans="1:6" x14ac:dyDescent="0.3">
      <c r="A33" s="171">
        <v>464672</v>
      </c>
      <c r="B33" s="172">
        <v>45838</v>
      </c>
      <c r="C33" s="171">
        <v>10438</v>
      </c>
      <c r="D33" s="171" t="s">
        <v>103</v>
      </c>
      <c r="E33" s="170">
        <v>12206.44</v>
      </c>
      <c r="F33" t="s">
        <v>54</v>
      </c>
    </row>
    <row r="34" spans="1:6" x14ac:dyDescent="0.3">
      <c r="A34" s="171">
        <v>464643</v>
      </c>
      <c r="B34" s="172">
        <v>45824</v>
      </c>
      <c r="C34" s="171">
        <v>27018</v>
      </c>
      <c r="D34" s="171" t="s">
        <v>355</v>
      </c>
      <c r="E34" s="170">
        <v>10300</v>
      </c>
      <c r="F34" t="s">
        <v>54</v>
      </c>
    </row>
    <row r="35" spans="1:6" x14ac:dyDescent="0.3">
      <c r="A35" s="171">
        <v>464576</v>
      </c>
      <c r="B35" s="172">
        <v>45810</v>
      </c>
      <c r="C35" s="171">
        <v>10448</v>
      </c>
      <c r="D35" s="171" t="s">
        <v>37</v>
      </c>
      <c r="E35" s="170">
        <v>36547</v>
      </c>
      <c r="F35" t="s">
        <v>54</v>
      </c>
    </row>
    <row r="36" spans="1:6" x14ac:dyDescent="0.3">
      <c r="A36" s="171">
        <v>464542</v>
      </c>
      <c r="B36" s="172">
        <v>45799</v>
      </c>
      <c r="C36" s="171">
        <v>23665</v>
      </c>
      <c r="D36" s="171" t="s">
        <v>1521</v>
      </c>
      <c r="E36" s="170">
        <v>204938.16</v>
      </c>
      <c r="F36" t="s">
        <v>54</v>
      </c>
    </row>
    <row r="37" spans="1:6" x14ac:dyDescent="0.3">
      <c r="A37" s="171">
        <v>464538</v>
      </c>
      <c r="B37" s="172">
        <v>45798</v>
      </c>
      <c r="C37" s="171">
        <v>10274</v>
      </c>
      <c r="D37" s="171" t="s">
        <v>116</v>
      </c>
      <c r="E37" s="170">
        <v>24657</v>
      </c>
      <c r="F37" t="s">
        <v>54</v>
      </c>
    </row>
    <row r="38" spans="1:6" x14ac:dyDescent="0.3">
      <c r="A38" s="171">
        <v>464537</v>
      </c>
      <c r="B38" s="172">
        <v>45798</v>
      </c>
      <c r="C38" s="171">
        <v>24769</v>
      </c>
      <c r="D38" s="171" t="s">
        <v>1518</v>
      </c>
      <c r="E38" s="170">
        <v>12463</v>
      </c>
      <c r="F38" t="s">
        <v>54</v>
      </c>
    </row>
    <row r="39" spans="1:6" x14ac:dyDescent="0.3">
      <c r="A39" s="171">
        <v>464536</v>
      </c>
      <c r="B39" s="172">
        <v>45798</v>
      </c>
      <c r="C39" s="171">
        <v>24769</v>
      </c>
      <c r="D39" s="171" t="s">
        <v>1518</v>
      </c>
      <c r="E39" s="170">
        <v>20691</v>
      </c>
      <c r="F39" t="s">
        <v>54</v>
      </c>
    </row>
    <row r="40" spans="1:6" x14ac:dyDescent="0.3">
      <c r="A40" s="171">
        <v>464529</v>
      </c>
      <c r="B40" s="172">
        <v>45798</v>
      </c>
      <c r="C40" s="171">
        <v>10247</v>
      </c>
      <c r="D40" s="171" t="s">
        <v>32</v>
      </c>
      <c r="E40" s="170">
        <v>17970.25</v>
      </c>
      <c r="F40" t="s">
        <v>54</v>
      </c>
    </row>
    <row r="41" spans="1:6" x14ac:dyDescent="0.3">
      <c r="A41" s="171">
        <v>464524</v>
      </c>
      <c r="B41" s="172">
        <v>45798</v>
      </c>
      <c r="C41" s="171">
        <v>10438</v>
      </c>
      <c r="D41" s="171" t="s">
        <v>103</v>
      </c>
      <c r="E41" s="170">
        <v>439724.38</v>
      </c>
      <c r="F41" t="s">
        <v>54</v>
      </c>
    </row>
    <row r="42" spans="1:6" x14ac:dyDescent="0.3">
      <c r="A42" s="171">
        <v>464523</v>
      </c>
      <c r="B42" s="172">
        <v>45798</v>
      </c>
      <c r="C42" s="171">
        <v>10280</v>
      </c>
      <c r="D42" s="171" t="s">
        <v>89</v>
      </c>
      <c r="E42" s="170">
        <v>12350</v>
      </c>
      <c r="F42" t="s">
        <v>54</v>
      </c>
    </row>
    <row r="43" spans="1:6" x14ac:dyDescent="0.3">
      <c r="A43" s="171">
        <v>464503</v>
      </c>
      <c r="B43" s="172">
        <v>45790</v>
      </c>
      <c r="C43" s="171">
        <v>10320</v>
      </c>
      <c r="D43" s="171" t="s">
        <v>47</v>
      </c>
      <c r="E43" s="170">
        <v>2295</v>
      </c>
      <c r="F43" t="s">
        <v>54</v>
      </c>
    </row>
    <row r="44" spans="1:6" x14ac:dyDescent="0.3">
      <c r="A44" s="171">
        <v>464489</v>
      </c>
      <c r="B44" s="172">
        <v>45785</v>
      </c>
      <c r="C44" s="171">
        <v>22510</v>
      </c>
      <c r="D44" s="171" t="s">
        <v>102</v>
      </c>
      <c r="E44" s="170">
        <v>6989.49</v>
      </c>
      <c r="F44" t="s">
        <v>54</v>
      </c>
    </row>
    <row r="45" spans="1:6" x14ac:dyDescent="0.3">
      <c r="A45" s="171">
        <v>464488</v>
      </c>
      <c r="B45" s="172">
        <v>45785</v>
      </c>
      <c r="C45" s="171">
        <v>24692</v>
      </c>
      <c r="D45" s="171" t="s">
        <v>119</v>
      </c>
      <c r="E45" s="170">
        <v>224283.77</v>
      </c>
      <c r="F45" t="s">
        <v>54</v>
      </c>
    </row>
    <row r="46" spans="1:6" x14ac:dyDescent="0.3">
      <c r="A46" s="171">
        <v>464486</v>
      </c>
      <c r="B46" s="172">
        <v>45785</v>
      </c>
      <c r="C46" s="171">
        <v>24769</v>
      </c>
      <c r="D46" s="171" t="s">
        <v>1518</v>
      </c>
      <c r="E46" s="170">
        <v>21382</v>
      </c>
      <c r="F46" t="s">
        <v>54</v>
      </c>
    </row>
    <row r="47" spans="1:6" x14ac:dyDescent="0.3">
      <c r="A47" s="171">
        <v>464485</v>
      </c>
      <c r="B47" s="172">
        <v>45785</v>
      </c>
      <c r="C47" s="171">
        <v>24769</v>
      </c>
      <c r="D47" s="171" t="s">
        <v>1518</v>
      </c>
      <c r="E47" s="170">
        <v>20887</v>
      </c>
      <c r="F47" t="s">
        <v>54</v>
      </c>
    </row>
    <row r="48" spans="1:6" x14ac:dyDescent="0.3">
      <c r="A48" s="171">
        <v>464478</v>
      </c>
      <c r="B48" s="172">
        <v>45785</v>
      </c>
      <c r="C48" s="171">
        <v>25011</v>
      </c>
      <c r="D48" s="171" t="s">
        <v>239</v>
      </c>
      <c r="E48" s="170">
        <v>99000</v>
      </c>
      <c r="F48" t="s">
        <v>54</v>
      </c>
    </row>
    <row r="49" spans="1:6" x14ac:dyDescent="0.3">
      <c r="A49" s="171">
        <v>464459</v>
      </c>
      <c r="B49" s="172">
        <v>45779</v>
      </c>
      <c r="C49" s="171">
        <v>10208</v>
      </c>
      <c r="D49" s="171" t="s">
        <v>30</v>
      </c>
      <c r="E49" s="170">
        <v>152196</v>
      </c>
      <c r="F49" t="s">
        <v>54</v>
      </c>
    </row>
    <row r="50" spans="1:6" x14ac:dyDescent="0.3">
      <c r="A50" s="171">
        <v>464456</v>
      </c>
      <c r="B50" s="172">
        <v>45779</v>
      </c>
      <c r="C50" s="171">
        <v>24769</v>
      </c>
      <c r="D50" s="171" t="s">
        <v>1518</v>
      </c>
      <c r="E50" s="170">
        <v>20544</v>
      </c>
      <c r="F50" t="s">
        <v>54</v>
      </c>
    </row>
    <row r="51" spans="1:6" x14ac:dyDescent="0.3">
      <c r="A51" s="171">
        <v>464438</v>
      </c>
      <c r="B51" s="172">
        <v>45777</v>
      </c>
      <c r="C51" s="171">
        <v>27060</v>
      </c>
      <c r="D51" s="171" t="s">
        <v>1548</v>
      </c>
      <c r="E51" s="170">
        <v>850.3</v>
      </c>
      <c r="F51" t="s">
        <v>54</v>
      </c>
    </row>
    <row r="52" spans="1:6" x14ac:dyDescent="0.3">
      <c r="A52" s="171">
        <v>464423</v>
      </c>
      <c r="B52" s="172">
        <v>45775</v>
      </c>
      <c r="C52" s="171">
        <v>25243</v>
      </c>
      <c r="D52" s="171" t="s">
        <v>236</v>
      </c>
      <c r="E52" s="170">
        <v>88800</v>
      </c>
      <c r="F52" t="s">
        <v>54</v>
      </c>
    </row>
    <row r="53" spans="1:6" x14ac:dyDescent="0.3">
      <c r="A53" s="171">
        <v>464423</v>
      </c>
      <c r="B53" s="172">
        <v>45775</v>
      </c>
      <c r="C53" s="171">
        <v>25243</v>
      </c>
      <c r="D53" s="171" t="s">
        <v>236</v>
      </c>
      <c r="E53" s="170">
        <v>0</v>
      </c>
      <c r="F53" t="s">
        <v>54</v>
      </c>
    </row>
    <row r="54" spans="1:6" x14ac:dyDescent="0.3">
      <c r="A54" s="171">
        <v>464347</v>
      </c>
      <c r="B54" s="172">
        <v>45747</v>
      </c>
      <c r="C54" s="171">
        <v>25243</v>
      </c>
      <c r="D54" s="171" t="s">
        <v>236</v>
      </c>
      <c r="E54" s="170">
        <v>114471</v>
      </c>
      <c r="F54" t="s">
        <v>54</v>
      </c>
    </row>
    <row r="55" spans="1:6" x14ac:dyDescent="0.3">
      <c r="A55" s="171">
        <v>464347</v>
      </c>
      <c r="B55" s="172">
        <v>45747</v>
      </c>
      <c r="C55" s="171">
        <v>25243</v>
      </c>
      <c r="D55" s="171" t="s">
        <v>236</v>
      </c>
      <c r="E55" s="170">
        <v>0</v>
      </c>
      <c r="F55" t="s">
        <v>54</v>
      </c>
    </row>
    <row r="56" spans="1:6" x14ac:dyDescent="0.3">
      <c r="A56" s="171">
        <v>464347</v>
      </c>
      <c r="B56" s="172">
        <v>45747</v>
      </c>
      <c r="C56" s="171">
        <v>25243</v>
      </c>
      <c r="D56" s="171" t="s">
        <v>236</v>
      </c>
      <c r="E56" s="170">
        <v>0</v>
      </c>
      <c r="F56" t="s">
        <v>54</v>
      </c>
    </row>
    <row r="57" spans="1:6" x14ac:dyDescent="0.3">
      <c r="A57" s="171">
        <v>464347</v>
      </c>
      <c r="B57" s="172">
        <v>45747</v>
      </c>
      <c r="C57" s="171">
        <v>25243</v>
      </c>
      <c r="D57" s="171" t="s">
        <v>236</v>
      </c>
      <c r="E57" s="170">
        <v>0</v>
      </c>
      <c r="F57" t="s">
        <v>54</v>
      </c>
    </row>
    <row r="58" spans="1:6" x14ac:dyDescent="0.3">
      <c r="A58" s="171">
        <v>464347</v>
      </c>
      <c r="B58" s="172">
        <v>45747</v>
      </c>
      <c r="C58" s="171">
        <v>25243</v>
      </c>
      <c r="D58" s="171" t="s">
        <v>236</v>
      </c>
      <c r="E58" s="170">
        <v>0</v>
      </c>
      <c r="F58" t="s">
        <v>54</v>
      </c>
    </row>
    <row r="59" spans="1:6" x14ac:dyDescent="0.3">
      <c r="A59" s="171">
        <v>464346</v>
      </c>
      <c r="B59" s="172">
        <v>45747</v>
      </c>
      <c r="C59" s="171">
        <v>25243</v>
      </c>
      <c r="D59" s="171" t="s">
        <v>236</v>
      </c>
      <c r="E59" s="170">
        <v>245853</v>
      </c>
      <c r="F59" t="s">
        <v>54</v>
      </c>
    </row>
    <row r="60" spans="1:6" x14ac:dyDescent="0.3">
      <c r="A60" s="171">
        <v>464345</v>
      </c>
      <c r="B60" s="172">
        <v>45744</v>
      </c>
      <c r="C60" s="171">
        <v>25657</v>
      </c>
      <c r="D60" s="171" t="s">
        <v>256</v>
      </c>
      <c r="E60" s="170">
        <v>3000</v>
      </c>
      <c r="F60" t="s">
        <v>54</v>
      </c>
    </row>
    <row r="61" spans="1:6" x14ac:dyDescent="0.3">
      <c r="A61" s="171">
        <v>464344</v>
      </c>
      <c r="B61" s="172">
        <v>45744</v>
      </c>
      <c r="C61" s="171">
        <v>10309</v>
      </c>
      <c r="D61" s="171" t="s">
        <v>44</v>
      </c>
      <c r="E61" s="170">
        <v>26250</v>
      </c>
      <c r="F61" t="s">
        <v>54</v>
      </c>
    </row>
    <row r="62" spans="1:6" x14ac:dyDescent="0.3">
      <c r="A62" s="171">
        <v>464291</v>
      </c>
      <c r="B62" s="172">
        <v>45728</v>
      </c>
      <c r="C62" s="171">
        <v>26046</v>
      </c>
      <c r="D62" s="171" t="s">
        <v>352</v>
      </c>
      <c r="E62" s="170">
        <v>265890.13</v>
      </c>
      <c r="F62" t="s">
        <v>54</v>
      </c>
    </row>
    <row r="63" spans="1:6" x14ac:dyDescent="0.3">
      <c r="A63" s="171">
        <v>464283</v>
      </c>
      <c r="B63" s="172">
        <v>45726</v>
      </c>
      <c r="C63" s="171">
        <v>28426</v>
      </c>
      <c r="D63" s="171" t="s">
        <v>1531</v>
      </c>
      <c r="E63" s="170">
        <v>85742.05</v>
      </c>
      <c r="F63" t="s">
        <v>54</v>
      </c>
    </row>
    <row r="64" spans="1:6" x14ac:dyDescent="0.3">
      <c r="A64" s="171">
        <v>464270</v>
      </c>
      <c r="B64" s="172">
        <v>45723</v>
      </c>
      <c r="C64" s="171">
        <v>10309</v>
      </c>
      <c r="D64" s="171" t="s">
        <v>44</v>
      </c>
      <c r="E64" s="170">
        <v>372238</v>
      </c>
      <c r="F64" t="s">
        <v>54</v>
      </c>
    </row>
    <row r="65" spans="1:6" x14ac:dyDescent="0.3">
      <c r="A65" s="171">
        <v>464268</v>
      </c>
      <c r="B65" s="172">
        <v>45723</v>
      </c>
      <c r="C65" s="171">
        <v>10309</v>
      </c>
      <c r="D65" s="171" t="s">
        <v>44</v>
      </c>
      <c r="E65" s="170">
        <v>365734.21</v>
      </c>
      <c r="F65" t="s">
        <v>54</v>
      </c>
    </row>
    <row r="66" spans="1:6" x14ac:dyDescent="0.3">
      <c r="A66" s="171">
        <v>464266</v>
      </c>
      <c r="B66" s="172">
        <v>45723</v>
      </c>
      <c r="C66" s="171">
        <v>10309</v>
      </c>
      <c r="D66" s="171" t="s">
        <v>44</v>
      </c>
      <c r="E66" s="170">
        <v>302796.61</v>
      </c>
      <c r="F66" t="s">
        <v>54</v>
      </c>
    </row>
    <row r="67" spans="1:6" x14ac:dyDescent="0.3">
      <c r="A67" s="171">
        <v>464265</v>
      </c>
      <c r="B67" s="172">
        <v>45723</v>
      </c>
      <c r="C67" s="171">
        <v>10309</v>
      </c>
      <c r="D67" s="171" t="s">
        <v>44</v>
      </c>
      <c r="E67" s="170">
        <v>525355.67000000004</v>
      </c>
      <c r="F67" t="s">
        <v>54</v>
      </c>
    </row>
    <row r="68" spans="1:6" x14ac:dyDescent="0.3">
      <c r="A68" s="171">
        <v>464264</v>
      </c>
      <c r="B68" s="172">
        <v>45723</v>
      </c>
      <c r="C68" s="171">
        <v>10309</v>
      </c>
      <c r="D68" s="171" t="s">
        <v>44</v>
      </c>
      <c r="E68" s="170">
        <v>343441.73</v>
      </c>
      <c r="F68" t="s">
        <v>54</v>
      </c>
    </row>
    <row r="69" spans="1:6" x14ac:dyDescent="0.3">
      <c r="A69" s="171">
        <v>464260</v>
      </c>
      <c r="B69" s="172">
        <v>45723</v>
      </c>
      <c r="C69" s="171">
        <v>10320</v>
      </c>
      <c r="D69" s="171" t="s">
        <v>47</v>
      </c>
      <c r="E69" s="170">
        <v>8570</v>
      </c>
      <c r="F69" t="s">
        <v>54</v>
      </c>
    </row>
    <row r="70" spans="1:6" x14ac:dyDescent="0.3">
      <c r="A70" s="171">
        <v>464259</v>
      </c>
      <c r="B70" s="172">
        <v>45723</v>
      </c>
      <c r="C70" s="171">
        <v>28303</v>
      </c>
      <c r="D70" s="171" t="s">
        <v>1510</v>
      </c>
      <c r="E70" s="170">
        <v>1132894</v>
      </c>
      <c r="F70" t="s">
        <v>54</v>
      </c>
    </row>
    <row r="71" spans="1:6" x14ac:dyDescent="0.3">
      <c r="A71" s="171">
        <v>464258</v>
      </c>
      <c r="B71" s="172">
        <v>45723</v>
      </c>
      <c r="C71" s="171">
        <v>10320</v>
      </c>
      <c r="D71" s="171" t="s">
        <v>47</v>
      </c>
      <c r="E71" s="170">
        <v>7225</v>
      </c>
      <c r="F71" t="s">
        <v>54</v>
      </c>
    </row>
    <row r="72" spans="1:6" x14ac:dyDescent="0.3">
      <c r="A72" s="171">
        <v>464257</v>
      </c>
      <c r="B72" s="172">
        <v>45723</v>
      </c>
      <c r="C72" s="171">
        <v>23174</v>
      </c>
      <c r="D72" s="171" t="s">
        <v>95</v>
      </c>
      <c r="E72" s="170">
        <v>722798</v>
      </c>
      <c r="F72" t="s">
        <v>54</v>
      </c>
    </row>
    <row r="73" spans="1:6" x14ac:dyDescent="0.3">
      <c r="A73" s="171">
        <v>464254</v>
      </c>
      <c r="B73" s="172">
        <v>45721</v>
      </c>
      <c r="C73" s="171">
        <v>10438</v>
      </c>
      <c r="D73" s="171" t="s">
        <v>103</v>
      </c>
      <c r="E73" s="170">
        <v>51250.47</v>
      </c>
      <c r="F73" t="s">
        <v>54</v>
      </c>
    </row>
    <row r="74" spans="1:6" x14ac:dyDescent="0.3">
      <c r="A74" s="171">
        <v>464244</v>
      </c>
      <c r="B74" s="172">
        <v>45719</v>
      </c>
      <c r="C74" s="171">
        <v>24038</v>
      </c>
      <c r="D74" s="171" t="s">
        <v>104</v>
      </c>
      <c r="E74" s="170">
        <v>62889.4</v>
      </c>
      <c r="F74" t="s">
        <v>54</v>
      </c>
    </row>
    <row r="75" spans="1:6" x14ac:dyDescent="0.3">
      <c r="A75" s="171">
        <v>464237</v>
      </c>
      <c r="B75" s="172">
        <v>45716</v>
      </c>
      <c r="C75" s="171">
        <v>22857</v>
      </c>
      <c r="D75" s="171" t="s">
        <v>1525</v>
      </c>
      <c r="E75" s="170">
        <v>91560</v>
      </c>
      <c r="F75" t="s">
        <v>54</v>
      </c>
    </row>
    <row r="76" spans="1:6" x14ac:dyDescent="0.3">
      <c r="A76" s="171">
        <v>464221</v>
      </c>
      <c r="B76" s="172">
        <v>45713</v>
      </c>
      <c r="C76" s="171">
        <v>28337</v>
      </c>
      <c r="D76" s="171" t="s">
        <v>1546</v>
      </c>
      <c r="E76" s="170">
        <v>11010</v>
      </c>
      <c r="F76" t="s">
        <v>54</v>
      </c>
    </row>
    <row r="77" spans="1:6" x14ac:dyDescent="0.3">
      <c r="A77" s="171">
        <v>464175</v>
      </c>
      <c r="B77" s="172">
        <v>45695</v>
      </c>
      <c r="C77" s="171">
        <v>10247</v>
      </c>
      <c r="D77" s="171" t="s">
        <v>32</v>
      </c>
      <c r="E77" s="170">
        <v>3419.44</v>
      </c>
      <c r="F77" t="s">
        <v>54</v>
      </c>
    </row>
    <row r="78" spans="1:6" x14ac:dyDescent="0.3">
      <c r="A78" s="171">
        <v>464163</v>
      </c>
      <c r="B78" s="172">
        <v>45693</v>
      </c>
      <c r="C78" s="171">
        <v>10448</v>
      </c>
      <c r="D78" s="171" t="s">
        <v>37</v>
      </c>
      <c r="E78" s="170">
        <v>150753</v>
      </c>
      <c r="F78" t="s">
        <v>54</v>
      </c>
    </row>
    <row r="79" spans="1:6" x14ac:dyDescent="0.3">
      <c r="A79" s="171">
        <v>464143</v>
      </c>
      <c r="B79" s="172">
        <v>45684</v>
      </c>
      <c r="C79" s="171">
        <v>10320</v>
      </c>
      <c r="D79" s="171" t="s">
        <v>47</v>
      </c>
      <c r="E79" s="170">
        <v>1750</v>
      </c>
      <c r="F79" t="s">
        <v>54</v>
      </c>
    </row>
    <row r="80" spans="1:6" x14ac:dyDescent="0.3">
      <c r="A80" s="171">
        <v>464138</v>
      </c>
      <c r="B80" s="172">
        <v>45681</v>
      </c>
      <c r="C80" s="171">
        <v>27992</v>
      </c>
      <c r="D80" s="171" t="s">
        <v>1512</v>
      </c>
      <c r="E80" s="170">
        <v>807196</v>
      </c>
      <c r="F80" t="s">
        <v>54</v>
      </c>
    </row>
    <row r="81" spans="1:6" x14ac:dyDescent="0.3">
      <c r="A81" s="171">
        <v>464137</v>
      </c>
      <c r="B81" s="172">
        <v>45681</v>
      </c>
      <c r="C81" s="171">
        <v>27992</v>
      </c>
      <c r="D81" s="171" t="s">
        <v>1512</v>
      </c>
      <c r="E81" s="170">
        <v>3083</v>
      </c>
      <c r="F81" t="s">
        <v>54</v>
      </c>
    </row>
    <row r="82" spans="1:6" x14ac:dyDescent="0.3">
      <c r="A82" s="171">
        <v>464130</v>
      </c>
      <c r="B82" s="172">
        <v>45680</v>
      </c>
      <c r="C82" s="171">
        <v>10320</v>
      </c>
      <c r="D82" s="171" t="s">
        <v>47</v>
      </c>
      <c r="E82" s="170">
        <v>11155</v>
      </c>
      <c r="F82" t="s">
        <v>54</v>
      </c>
    </row>
    <row r="83" spans="1:6" x14ac:dyDescent="0.3">
      <c r="A83" s="171">
        <v>464108</v>
      </c>
      <c r="B83" s="172">
        <v>45678</v>
      </c>
      <c r="C83" s="171">
        <v>10320</v>
      </c>
      <c r="D83" s="171" t="s">
        <v>47</v>
      </c>
      <c r="E83" s="170">
        <v>4775</v>
      </c>
      <c r="F83" t="s">
        <v>54</v>
      </c>
    </row>
    <row r="84" spans="1:6" x14ac:dyDescent="0.3">
      <c r="A84" s="171">
        <v>464107</v>
      </c>
      <c r="B84" s="172">
        <v>45674</v>
      </c>
      <c r="C84" s="171">
        <v>27967</v>
      </c>
      <c r="D84" s="171" t="s">
        <v>1540</v>
      </c>
      <c r="E84" s="170">
        <v>4500</v>
      </c>
      <c r="F84" t="s">
        <v>54</v>
      </c>
    </row>
    <row r="85" spans="1:6" x14ac:dyDescent="0.3">
      <c r="A85" s="171">
        <v>464106</v>
      </c>
      <c r="B85" s="172">
        <v>45674</v>
      </c>
      <c r="C85" s="171">
        <v>27967</v>
      </c>
      <c r="D85" s="171" t="s">
        <v>1540</v>
      </c>
      <c r="E85" s="170">
        <v>8500</v>
      </c>
      <c r="F85" t="s">
        <v>54</v>
      </c>
    </row>
    <row r="86" spans="1:6" x14ac:dyDescent="0.3">
      <c r="A86" s="171">
        <v>464100</v>
      </c>
      <c r="B86" s="172">
        <v>45670</v>
      </c>
      <c r="C86" s="171">
        <v>10320</v>
      </c>
      <c r="D86" s="171" t="s">
        <v>47</v>
      </c>
      <c r="E86" s="170">
        <v>12515</v>
      </c>
      <c r="F86" t="s">
        <v>54</v>
      </c>
    </row>
    <row r="87" spans="1:6" x14ac:dyDescent="0.3">
      <c r="A87" s="171">
        <v>464099</v>
      </c>
      <c r="B87" s="172">
        <v>45670</v>
      </c>
      <c r="C87" s="171">
        <v>10320</v>
      </c>
      <c r="D87" s="171" t="s">
        <v>47</v>
      </c>
      <c r="E87" s="170">
        <v>29500</v>
      </c>
      <c r="F87" t="s">
        <v>54</v>
      </c>
    </row>
    <row r="88" spans="1:6" x14ac:dyDescent="0.3">
      <c r="A88" s="171">
        <v>464098</v>
      </c>
      <c r="B88" s="172">
        <v>45670</v>
      </c>
      <c r="C88" s="171">
        <v>10320</v>
      </c>
      <c r="D88" s="171" t="s">
        <v>47</v>
      </c>
      <c r="E88" s="170">
        <v>59705</v>
      </c>
      <c r="F88" t="s">
        <v>54</v>
      </c>
    </row>
    <row r="89" spans="1:6" x14ac:dyDescent="0.3">
      <c r="A89" s="171">
        <v>464094</v>
      </c>
      <c r="B89" s="172">
        <v>45667</v>
      </c>
      <c r="C89" s="171">
        <v>10320</v>
      </c>
      <c r="D89" s="171" t="s">
        <v>47</v>
      </c>
      <c r="E89" s="170">
        <v>16025</v>
      </c>
      <c r="F89" t="s">
        <v>54</v>
      </c>
    </row>
    <row r="90" spans="1:6" x14ac:dyDescent="0.3">
      <c r="A90" s="171">
        <v>464081</v>
      </c>
      <c r="B90" s="172">
        <v>45659</v>
      </c>
      <c r="C90" s="171">
        <v>10260</v>
      </c>
      <c r="D90" s="171" t="s">
        <v>248</v>
      </c>
      <c r="E90" s="170">
        <v>950</v>
      </c>
      <c r="F90" t="s">
        <v>54</v>
      </c>
    </row>
    <row r="91" spans="1:6" x14ac:dyDescent="0.3">
      <c r="A91" s="171">
        <v>464079</v>
      </c>
      <c r="B91" s="172">
        <v>45656</v>
      </c>
      <c r="C91" s="171">
        <v>25031</v>
      </c>
      <c r="D91" s="171" t="s">
        <v>223</v>
      </c>
      <c r="E91" s="170">
        <v>6200</v>
      </c>
      <c r="F91" t="s">
        <v>54</v>
      </c>
    </row>
    <row r="92" spans="1:6" x14ac:dyDescent="0.3">
      <c r="A92" s="171">
        <v>464067</v>
      </c>
      <c r="B92" s="172">
        <v>45645</v>
      </c>
      <c r="C92" s="171">
        <v>25243</v>
      </c>
      <c r="D92" s="171" t="s">
        <v>236</v>
      </c>
      <c r="E92" s="170">
        <v>91196</v>
      </c>
      <c r="F92" t="s">
        <v>55</v>
      </c>
    </row>
    <row r="93" spans="1:6" x14ac:dyDescent="0.3">
      <c r="A93" s="171">
        <v>464066</v>
      </c>
      <c r="B93" s="172">
        <v>45645</v>
      </c>
      <c r="C93" s="171">
        <v>25243</v>
      </c>
      <c r="D93" s="171" t="s">
        <v>236</v>
      </c>
      <c r="E93" s="170">
        <v>23375</v>
      </c>
      <c r="F93" t="s">
        <v>55</v>
      </c>
    </row>
    <row r="94" spans="1:6" x14ac:dyDescent="0.3">
      <c r="A94" s="171">
        <v>464064</v>
      </c>
      <c r="B94" s="172">
        <v>45645</v>
      </c>
      <c r="C94" s="171">
        <v>26157</v>
      </c>
      <c r="D94" s="171" t="s">
        <v>354</v>
      </c>
      <c r="E94" s="170">
        <v>688469</v>
      </c>
      <c r="F94" t="s">
        <v>54</v>
      </c>
    </row>
    <row r="95" spans="1:6" x14ac:dyDescent="0.3">
      <c r="A95" s="171">
        <v>464063</v>
      </c>
      <c r="B95" s="172">
        <v>45644</v>
      </c>
      <c r="C95" s="171">
        <v>25614</v>
      </c>
      <c r="D95" s="171" t="s">
        <v>253</v>
      </c>
      <c r="E95" s="170">
        <v>94626</v>
      </c>
      <c r="F95" t="s">
        <v>54</v>
      </c>
    </row>
    <row r="96" spans="1:6" x14ac:dyDescent="0.3">
      <c r="A96" s="171">
        <v>464063</v>
      </c>
      <c r="B96" s="172">
        <v>45644</v>
      </c>
      <c r="C96" s="171">
        <v>25614</v>
      </c>
      <c r="D96" s="171" t="s">
        <v>253</v>
      </c>
      <c r="E96" s="170">
        <v>0</v>
      </c>
      <c r="F96" t="s">
        <v>54</v>
      </c>
    </row>
    <row r="97" spans="1:6" x14ac:dyDescent="0.3">
      <c r="A97" s="171">
        <v>464054</v>
      </c>
      <c r="B97" s="172">
        <v>45644</v>
      </c>
      <c r="C97" s="171">
        <v>24769</v>
      </c>
      <c r="D97" s="171" t="s">
        <v>1518</v>
      </c>
      <c r="E97" s="170">
        <v>27838</v>
      </c>
      <c r="F97" t="s">
        <v>54</v>
      </c>
    </row>
    <row r="98" spans="1:6" x14ac:dyDescent="0.3">
      <c r="A98" s="171">
        <v>464047</v>
      </c>
      <c r="B98" s="172">
        <v>45639</v>
      </c>
      <c r="C98" s="171">
        <v>25614</v>
      </c>
      <c r="D98" s="171" t="s">
        <v>253</v>
      </c>
      <c r="E98" s="170">
        <v>210209</v>
      </c>
      <c r="F98" t="s">
        <v>54</v>
      </c>
    </row>
    <row r="99" spans="1:6" x14ac:dyDescent="0.3">
      <c r="A99" s="171">
        <v>464046</v>
      </c>
      <c r="B99" s="172">
        <v>45639</v>
      </c>
      <c r="C99" s="171">
        <v>25614</v>
      </c>
      <c r="D99" s="171" t="s">
        <v>253</v>
      </c>
      <c r="E99" s="170">
        <v>270295</v>
      </c>
      <c r="F99" t="s">
        <v>54</v>
      </c>
    </row>
    <row r="100" spans="1:6" x14ac:dyDescent="0.3">
      <c r="A100" s="171">
        <v>464043</v>
      </c>
      <c r="B100" s="172">
        <v>45639</v>
      </c>
      <c r="C100" s="171">
        <v>10320</v>
      </c>
      <c r="D100" s="171" t="s">
        <v>47</v>
      </c>
      <c r="E100" s="170">
        <v>25395</v>
      </c>
      <c r="F100" t="s">
        <v>54</v>
      </c>
    </row>
    <row r="101" spans="1:6" x14ac:dyDescent="0.3">
      <c r="A101" s="171">
        <v>464038</v>
      </c>
      <c r="B101" s="172">
        <v>45638</v>
      </c>
      <c r="C101" s="171">
        <v>10260</v>
      </c>
      <c r="D101" s="171" t="s">
        <v>248</v>
      </c>
      <c r="E101" s="170">
        <v>14900</v>
      </c>
      <c r="F101" t="s">
        <v>54</v>
      </c>
    </row>
    <row r="102" spans="1:6" x14ac:dyDescent="0.3">
      <c r="A102" s="171">
        <v>464029</v>
      </c>
      <c r="B102" s="172">
        <v>45637</v>
      </c>
      <c r="C102" s="171">
        <v>25657</v>
      </c>
      <c r="D102" s="171" t="s">
        <v>256</v>
      </c>
      <c r="E102" s="170">
        <v>3000</v>
      </c>
      <c r="F102" t="s">
        <v>55</v>
      </c>
    </row>
    <row r="103" spans="1:6" x14ac:dyDescent="0.3">
      <c r="A103" s="171">
        <v>464028</v>
      </c>
      <c r="B103" s="172">
        <v>45637</v>
      </c>
      <c r="C103" s="171">
        <v>27992</v>
      </c>
      <c r="D103" s="171" t="s">
        <v>1512</v>
      </c>
      <c r="E103" s="170">
        <v>164505</v>
      </c>
      <c r="F103" t="s">
        <v>54</v>
      </c>
    </row>
    <row r="104" spans="1:6" x14ac:dyDescent="0.3">
      <c r="A104" s="171">
        <v>464008</v>
      </c>
      <c r="B104" s="172">
        <v>45628</v>
      </c>
      <c r="C104" s="171">
        <v>10320</v>
      </c>
      <c r="D104" s="171" t="s">
        <v>47</v>
      </c>
      <c r="E104" s="170">
        <v>9190</v>
      </c>
      <c r="F104" t="s">
        <v>54</v>
      </c>
    </row>
    <row r="105" spans="1:6" x14ac:dyDescent="0.3">
      <c r="A105" s="171">
        <v>464007</v>
      </c>
      <c r="B105" s="172">
        <v>45628</v>
      </c>
      <c r="C105" s="171">
        <v>10320</v>
      </c>
      <c r="D105" s="171" t="s">
        <v>47</v>
      </c>
      <c r="E105" s="170">
        <v>5390</v>
      </c>
      <c r="F105" t="s">
        <v>54</v>
      </c>
    </row>
    <row r="106" spans="1:6" x14ac:dyDescent="0.3">
      <c r="A106" s="171">
        <v>463992</v>
      </c>
      <c r="B106" s="172">
        <v>45621</v>
      </c>
      <c r="C106" s="171">
        <v>16643</v>
      </c>
      <c r="D106" s="171" t="s">
        <v>48</v>
      </c>
      <c r="E106" s="170">
        <v>203408</v>
      </c>
      <c r="F106" t="s">
        <v>54</v>
      </c>
    </row>
    <row r="107" spans="1:6" x14ac:dyDescent="0.3">
      <c r="A107" s="171">
        <v>463991</v>
      </c>
      <c r="B107" s="172">
        <v>45621</v>
      </c>
      <c r="C107" s="171">
        <v>16643</v>
      </c>
      <c r="D107" s="171" t="s">
        <v>48</v>
      </c>
      <c r="E107" s="170">
        <v>1194955</v>
      </c>
      <c r="F107" t="s">
        <v>54</v>
      </c>
    </row>
    <row r="108" spans="1:6" x14ac:dyDescent="0.3">
      <c r="A108" s="171">
        <v>463990</v>
      </c>
      <c r="B108" s="172">
        <v>45621</v>
      </c>
      <c r="C108" s="171">
        <v>25657</v>
      </c>
      <c r="D108" s="171" t="s">
        <v>256</v>
      </c>
      <c r="E108" s="170">
        <v>3000</v>
      </c>
      <c r="F108" t="s">
        <v>55</v>
      </c>
    </row>
    <row r="109" spans="1:6" x14ac:dyDescent="0.3">
      <c r="A109" s="171">
        <v>463989</v>
      </c>
      <c r="B109" s="172">
        <v>45621</v>
      </c>
      <c r="C109" s="171">
        <v>25614</v>
      </c>
      <c r="D109" s="171" t="s">
        <v>253</v>
      </c>
      <c r="E109" s="170">
        <v>145929</v>
      </c>
      <c r="F109" t="s">
        <v>54</v>
      </c>
    </row>
    <row r="110" spans="1:6" x14ac:dyDescent="0.3">
      <c r="A110" s="171">
        <v>463988</v>
      </c>
      <c r="B110" s="172">
        <v>45621</v>
      </c>
      <c r="C110" s="171">
        <v>25614</v>
      </c>
      <c r="D110" s="171" t="s">
        <v>253</v>
      </c>
      <c r="E110" s="170">
        <v>260890</v>
      </c>
      <c r="F110" t="s">
        <v>54</v>
      </c>
    </row>
    <row r="111" spans="1:6" x14ac:dyDescent="0.3">
      <c r="A111" s="171">
        <v>463987</v>
      </c>
      <c r="B111" s="172">
        <v>45621</v>
      </c>
      <c r="C111" s="171">
        <v>23484</v>
      </c>
      <c r="D111" s="171" t="s">
        <v>349</v>
      </c>
      <c r="E111" s="170">
        <v>5000</v>
      </c>
      <c r="F111" t="s">
        <v>55</v>
      </c>
    </row>
    <row r="112" spans="1:6" x14ac:dyDescent="0.3">
      <c r="A112" s="171">
        <v>463986</v>
      </c>
      <c r="B112" s="172">
        <v>45621</v>
      </c>
      <c r="C112" s="171">
        <v>23484</v>
      </c>
      <c r="D112" s="171" t="s">
        <v>349</v>
      </c>
      <c r="E112" s="170">
        <v>23239.599999999999</v>
      </c>
      <c r="F112" t="s">
        <v>54</v>
      </c>
    </row>
    <row r="113" spans="1:6" x14ac:dyDescent="0.3">
      <c r="A113" s="171">
        <v>463982</v>
      </c>
      <c r="B113" s="172">
        <v>45618</v>
      </c>
      <c r="C113" s="171">
        <v>25657</v>
      </c>
      <c r="D113" s="171" t="s">
        <v>256</v>
      </c>
      <c r="E113" s="170">
        <v>3000</v>
      </c>
      <c r="F113" t="s">
        <v>55</v>
      </c>
    </row>
    <row r="114" spans="1:6" x14ac:dyDescent="0.3">
      <c r="A114" s="171">
        <v>463979</v>
      </c>
      <c r="B114" s="172">
        <v>45618</v>
      </c>
      <c r="C114" s="171">
        <v>10355</v>
      </c>
      <c r="D114" s="171" t="s">
        <v>49</v>
      </c>
      <c r="E114" s="170">
        <v>662560</v>
      </c>
      <c r="F114" t="s">
        <v>54</v>
      </c>
    </row>
    <row r="115" spans="1:6" x14ac:dyDescent="0.3">
      <c r="A115" s="171">
        <v>463974</v>
      </c>
      <c r="B115" s="172">
        <v>45617</v>
      </c>
      <c r="C115" s="171">
        <v>27835</v>
      </c>
      <c r="D115" s="171" t="s">
        <v>1514</v>
      </c>
      <c r="E115" s="170">
        <v>750141</v>
      </c>
      <c r="F115" t="s">
        <v>54</v>
      </c>
    </row>
    <row r="116" spans="1:6" x14ac:dyDescent="0.3">
      <c r="A116" s="171">
        <v>463909</v>
      </c>
      <c r="B116" s="172">
        <v>45596</v>
      </c>
      <c r="C116" s="171">
        <v>10448</v>
      </c>
      <c r="D116" s="171" t="s">
        <v>37</v>
      </c>
      <c r="E116" s="170">
        <v>27227</v>
      </c>
      <c r="F116" t="s">
        <v>54</v>
      </c>
    </row>
    <row r="117" spans="1:6" x14ac:dyDescent="0.3">
      <c r="A117" s="171">
        <v>463899</v>
      </c>
      <c r="B117" s="172">
        <v>45595</v>
      </c>
      <c r="C117" s="171">
        <v>16603</v>
      </c>
      <c r="D117" s="171" t="s">
        <v>97</v>
      </c>
      <c r="E117" s="170">
        <v>2186400.37</v>
      </c>
      <c r="F117" t="s">
        <v>54</v>
      </c>
    </row>
    <row r="118" spans="1:6" x14ac:dyDescent="0.3">
      <c r="A118" s="171">
        <v>463898</v>
      </c>
      <c r="B118" s="172">
        <v>45595</v>
      </c>
      <c r="C118" s="171">
        <v>16603</v>
      </c>
      <c r="D118" s="171" t="s">
        <v>97</v>
      </c>
      <c r="E118" s="170">
        <v>433762.6</v>
      </c>
      <c r="F118" t="s">
        <v>54</v>
      </c>
    </row>
    <row r="119" spans="1:6" x14ac:dyDescent="0.3">
      <c r="A119" s="171">
        <v>463825</v>
      </c>
      <c r="B119" s="172">
        <v>45580</v>
      </c>
      <c r="C119" s="171">
        <v>10448</v>
      </c>
      <c r="D119" s="171" t="s">
        <v>37</v>
      </c>
      <c r="E119" s="170">
        <v>14711</v>
      </c>
      <c r="F119" t="s">
        <v>54</v>
      </c>
    </row>
    <row r="120" spans="1:6" x14ac:dyDescent="0.3">
      <c r="A120" s="171">
        <v>463774</v>
      </c>
      <c r="B120" s="172">
        <v>45566</v>
      </c>
      <c r="C120" s="171">
        <v>10258</v>
      </c>
      <c r="D120" s="171" t="s">
        <v>42</v>
      </c>
      <c r="E120" s="170">
        <v>11400</v>
      </c>
      <c r="F120" t="s">
        <v>54</v>
      </c>
    </row>
    <row r="121" spans="1:6" x14ac:dyDescent="0.3">
      <c r="A121" s="171">
        <v>463728</v>
      </c>
      <c r="B121" s="172">
        <v>45558</v>
      </c>
      <c r="C121" s="171">
        <v>10320</v>
      </c>
      <c r="D121" s="171" t="s">
        <v>47</v>
      </c>
      <c r="E121" s="170">
        <v>37760</v>
      </c>
      <c r="F121" t="s">
        <v>54</v>
      </c>
    </row>
    <row r="122" spans="1:6" x14ac:dyDescent="0.3">
      <c r="A122" s="171">
        <v>463716</v>
      </c>
      <c r="B122" s="172">
        <v>45554</v>
      </c>
      <c r="C122" s="171">
        <v>10373</v>
      </c>
      <c r="D122" s="171" t="s">
        <v>118</v>
      </c>
      <c r="E122" s="170">
        <v>2938.45</v>
      </c>
      <c r="F122" t="s">
        <v>54</v>
      </c>
    </row>
    <row r="123" spans="1:6" x14ac:dyDescent="0.3">
      <c r="A123" s="171">
        <v>463636</v>
      </c>
      <c r="B123" s="172">
        <v>45534</v>
      </c>
      <c r="C123" s="171">
        <v>27473</v>
      </c>
      <c r="D123" s="171" t="s">
        <v>373</v>
      </c>
      <c r="E123" s="170">
        <v>5700</v>
      </c>
      <c r="F123" t="s">
        <v>54</v>
      </c>
    </row>
    <row r="124" spans="1:6" x14ac:dyDescent="0.3">
      <c r="A124" s="171">
        <v>463553</v>
      </c>
      <c r="B124" s="172">
        <v>45509</v>
      </c>
      <c r="C124" s="171">
        <v>27197</v>
      </c>
      <c r="D124" s="171" t="s">
        <v>365</v>
      </c>
      <c r="E124" s="170">
        <v>623224.34</v>
      </c>
      <c r="F124" t="s">
        <v>54</v>
      </c>
    </row>
    <row r="125" spans="1:6" x14ac:dyDescent="0.3">
      <c r="A125" s="171">
        <v>463522</v>
      </c>
      <c r="B125" s="172">
        <v>45502</v>
      </c>
      <c r="C125" s="171">
        <v>10288</v>
      </c>
      <c r="D125" s="171" t="s">
        <v>88</v>
      </c>
      <c r="E125" s="170">
        <v>14037.22</v>
      </c>
      <c r="F125" t="s">
        <v>54</v>
      </c>
    </row>
    <row r="126" spans="1:6" x14ac:dyDescent="0.3">
      <c r="A126" s="171">
        <v>463495</v>
      </c>
      <c r="B126" s="172">
        <v>45490</v>
      </c>
      <c r="C126" s="171">
        <v>24567</v>
      </c>
      <c r="D126" s="171" t="s">
        <v>356</v>
      </c>
      <c r="E126" s="170">
        <v>3400</v>
      </c>
      <c r="F126" t="s">
        <v>54</v>
      </c>
    </row>
    <row r="127" spans="1:6" x14ac:dyDescent="0.3">
      <c r="A127" s="171">
        <v>463411</v>
      </c>
      <c r="B127" s="172">
        <v>45468</v>
      </c>
      <c r="C127" s="171">
        <v>10320</v>
      </c>
      <c r="D127" s="171" t="s">
        <v>47</v>
      </c>
      <c r="E127" s="170">
        <v>5815</v>
      </c>
      <c r="F127" t="s">
        <v>54</v>
      </c>
    </row>
    <row r="128" spans="1:6" x14ac:dyDescent="0.3">
      <c r="A128" s="171">
        <v>463365</v>
      </c>
      <c r="B128" s="172">
        <v>45449</v>
      </c>
      <c r="C128" s="171">
        <v>10320</v>
      </c>
      <c r="D128" s="171" t="s">
        <v>47</v>
      </c>
      <c r="E128" s="170">
        <v>28995</v>
      </c>
      <c r="F128" t="s">
        <v>54</v>
      </c>
    </row>
    <row r="129" spans="1:6" x14ac:dyDescent="0.3">
      <c r="A129" s="171">
        <v>463305</v>
      </c>
      <c r="B129" s="172">
        <v>45440</v>
      </c>
      <c r="C129" s="171">
        <v>10254</v>
      </c>
      <c r="D129" s="171" t="s">
        <v>45</v>
      </c>
      <c r="E129" s="170">
        <v>2165935.79</v>
      </c>
      <c r="F129" t="s">
        <v>54</v>
      </c>
    </row>
    <row r="130" spans="1:6" x14ac:dyDescent="0.3">
      <c r="A130" s="171">
        <v>463254</v>
      </c>
      <c r="B130" s="172">
        <v>45426</v>
      </c>
      <c r="C130" s="171">
        <v>26157</v>
      </c>
      <c r="D130" s="171" t="s">
        <v>354</v>
      </c>
      <c r="E130" s="170">
        <v>154729</v>
      </c>
      <c r="F130" t="s">
        <v>54</v>
      </c>
    </row>
    <row r="131" spans="1:6" x14ac:dyDescent="0.3">
      <c r="A131" s="171">
        <v>463232</v>
      </c>
      <c r="B131" s="172">
        <v>45419</v>
      </c>
      <c r="C131" s="171">
        <v>10448</v>
      </c>
      <c r="D131" s="171" t="s">
        <v>37</v>
      </c>
      <c r="E131" s="170">
        <v>32499</v>
      </c>
      <c r="F131" t="s">
        <v>54</v>
      </c>
    </row>
    <row r="132" spans="1:6" x14ac:dyDescent="0.3">
      <c r="A132" s="171">
        <v>463228</v>
      </c>
      <c r="B132" s="172">
        <v>45419</v>
      </c>
      <c r="C132" s="171">
        <v>10211</v>
      </c>
      <c r="D132" s="171" t="s">
        <v>38</v>
      </c>
      <c r="E132" s="170">
        <v>134255.01</v>
      </c>
      <c r="F132" t="s">
        <v>54</v>
      </c>
    </row>
    <row r="133" spans="1:6" x14ac:dyDescent="0.3">
      <c r="A133" s="171">
        <v>463225</v>
      </c>
      <c r="B133" s="172">
        <v>45419</v>
      </c>
      <c r="C133" s="171">
        <v>26916</v>
      </c>
      <c r="D133" s="171" t="s">
        <v>353</v>
      </c>
      <c r="E133" s="170">
        <v>3208039.79</v>
      </c>
      <c r="F133" t="s">
        <v>54</v>
      </c>
    </row>
    <row r="134" spans="1:6" x14ac:dyDescent="0.3">
      <c r="A134" s="171">
        <v>463224</v>
      </c>
      <c r="B134" s="172">
        <v>45419</v>
      </c>
      <c r="C134" s="171">
        <v>26916</v>
      </c>
      <c r="D134" s="171" t="s">
        <v>353</v>
      </c>
      <c r="E134" s="170">
        <v>1609972.73</v>
      </c>
      <c r="F134" t="s">
        <v>54</v>
      </c>
    </row>
    <row r="135" spans="1:6" x14ac:dyDescent="0.3">
      <c r="A135" s="171">
        <v>463221</v>
      </c>
      <c r="B135" s="172">
        <v>45418</v>
      </c>
      <c r="C135" s="171">
        <v>23484</v>
      </c>
      <c r="D135" s="171" t="s">
        <v>349</v>
      </c>
      <c r="E135" s="170">
        <v>3965336.58</v>
      </c>
      <c r="F135" t="s">
        <v>54</v>
      </c>
    </row>
    <row r="136" spans="1:6" x14ac:dyDescent="0.3">
      <c r="A136" s="171">
        <v>463220</v>
      </c>
      <c r="B136" s="172">
        <v>45418</v>
      </c>
      <c r="C136" s="171">
        <v>25250</v>
      </c>
      <c r="D136" s="171" t="s">
        <v>252</v>
      </c>
      <c r="E136" s="170">
        <v>1041174.21</v>
      </c>
      <c r="F136" t="s">
        <v>54</v>
      </c>
    </row>
    <row r="137" spans="1:6" x14ac:dyDescent="0.3">
      <c r="A137" s="171">
        <v>463203</v>
      </c>
      <c r="B137" s="172">
        <v>45412</v>
      </c>
      <c r="C137" s="171">
        <v>26775</v>
      </c>
      <c r="D137" s="171" t="s">
        <v>308</v>
      </c>
      <c r="E137" s="170">
        <v>13291831</v>
      </c>
      <c r="F137" t="s">
        <v>54</v>
      </c>
    </row>
    <row r="138" spans="1:6" x14ac:dyDescent="0.3">
      <c r="A138" s="171">
        <v>463195</v>
      </c>
      <c r="B138" s="172">
        <v>45411</v>
      </c>
      <c r="C138" s="171">
        <v>26878</v>
      </c>
      <c r="D138" s="171" t="s">
        <v>441</v>
      </c>
      <c r="E138" s="170">
        <v>12494750.35</v>
      </c>
      <c r="F138" t="s">
        <v>54</v>
      </c>
    </row>
    <row r="139" spans="1:6" x14ac:dyDescent="0.3">
      <c r="A139" s="171">
        <v>463194</v>
      </c>
      <c r="B139" s="172">
        <v>45411</v>
      </c>
      <c r="C139" s="171">
        <v>26878</v>
      </c>
      <c r="D139" s="171" t="s">
        <v>441</v>
      </c>
      <c r="E139" s="170">
        <v>2815809</v>
      </c>
      <c r="F139" t="s">
        <v>54</v>
      </c>
    </row>
    <row r="140" spans="1:6" x14ac:dyDescent="0.3">
      <c r="A140" s="171">
        <v>463192</v>
      </c>
      <c r="B140" s="172">
        <v>45411</v>
      </c>
      <c r="C140" s="171">
        <v>16643</v>
      </c>
      <c r="D140" s="171" t="s">
        <v>48</v>
      </c>
      <c r="E140" s="170">
        <v>162431</v>
      </c>
      <c r="F140" t="s">
        <v>54</v>
      </c>
    </row>
    <row r="141" spans="1:6" x14ac:dyDescent="0.3">
      <c r="A141" s="171">
        <v>463191</v>
      </c>
      <c r="B141" s="172">
        <v>45411</v>
      </c>
      <c r="C141" s="171">
        <v>16643</v>
      </c>
      <c r="D141" s="171" t="s">
        <v>48</v>
      </c>
      <c r="E141" s="170">
        <v>155130</v>
      </c>
      <c r="F141" t="s">
        <v>54</v>
      </c>
    </row>
    <row r="142" spans="1:6" x14ac:dyDescent="0.3">
      <c r="A142" s="171">
        <v>463167</v>
      </c>
      <c r="B142" s="172">
        <v>45405</v>
      </c>
      <c r="C142" s="171">
        <v>25250</v>
      </c>
      <c r="D142" s="171" t="s">
        <v>252</v>
      </c>
      <c r="E142" s="170">
        <v>1707601.99</v>
      </c>
      <c r="F142" t="s">
        <v>54</v>
      </c>
    </row>
    <row r="143" spans="1:6" x14ac:dyDescent="0.3">
      <c r="A143" s="171">
        <v>463146</v>
      </c>
      <c r="B143" s="172">
        <v>45399</v>
      </c>
      <c r="C143" s="171">
        <v>10407</v>
      </c>
      <c r="D143" s="171" t="s">
        <v>34</v>
      </c>
      <c r="E143" s="170">
        <v>12836</v>
      </c>
      <c r="F143" t="s">
        <v>54</v>
      </c>
    </row>
    <row r="144" spans="1:6" x14ac:dyDescent="0.3">
      <c r="A144" s="171">
        <v>463145</v>
      </c>
      <c r="B144" s="172">
        <v>45399</v>
      </c>
      <c r="C144" s="171">
        <v>10407</v>
      </c>
      <c r="D144" s="171" t="s">
        <v>34</v>
      </c>
      <c r="E144" s="170">
        <v>3647</v>
      </c>
      <c r="F144" t="s">
        <v>54</v>
      </c>
    </row>
    <row r="145" spans="1:6" x14ac:dyDescent="0.3">
      <c r="A145" s="171">
        <v>463144</v>
      </c>
      <c r="B145" s="172">
        <v>45399</v>
      </c>
      <c r="C145" s="171">
        <v>10407</v>
      </c>
      <c r="D145" s="171" t="s">
        <v>34</v>
      </c>
      <c r="E145" s="170">
        <v>6618</v>
      </c>
      <c r="F145" t="s">
        <v>54</v>
      </c>
    </row>
    <row r="146" spans="1:6" x14ac:dyDescent="0.3">
      <c r="A146" s="171">
        <v>463143</v>
      </c>
      <c r="B146" s="172">
        <v>45399</v>
      </c>
      <c r="C146" s="171">
        <v>10407</v>
      </c>
      <c r="D146" s="171" t="s">
        <v>34</v>
      </c>
      <c r="E146" s="170">
        <v>6453</v>
      </c>
      <c r="F146" t="s">
        <v>54</v>
      </c>
    </row>
    <row r="147" spans="1:6" x14ac:dyDescent="0.3">
      <c r="A147" s="171">
        <v>463141</v>
      </c>
      <c r="B147" s="172">
        <v>45399</v>
      </c>
      <c r="C147" s="171">
        <v>24077</v>
      </c>
      <c r="D147" s="171" t="s">
        <v>313</v>
      </c>
      <c r="E147" s="170">
        <v>90550</v>
      </c>
      <c r="F147" t="s">
        <v>54</v>
      </c>
    </row>
    <row r="148" spans="1:6" x14ac:dyDescent="0.3">
      <c r="A148" s="171">
        <v>463135</v>
      </c>
      <c r="B148" s="172">
        <v>45398</v>
      </c>
      <c r="C148" s="171">
        <v>24077</v>
      </c>
      <c r="D148" s="171" t="s">
        <v>313</v>
      </c>
      <c r="E148" s="170">
        <v>283423</v>
      </c>
      <c r="F148" t="s">
        <v>54</v>
      </c>
    </row>
    <row r="149" spans="1:6" x14ac:dyDescent="0.3">
      <c r="A149" s="171">
        <v>463134</v>
      </c>
      <c r="B149" s="172">
        <v>45398</v>
      </c>
      <c r="C149" s="171">
        <v>26686</v>
      </c>
      <c r="D149" s="171" t="s">
        <v>312</v>
      </c>
      <c r="E149" s="170">
        <v>2570573.06</v>
      </c>
      <c r="F149" t="s">
        <v>54</v>
      </c>
    </row>
    <row r="150" spans="1:6" x14ac:dyDescent="0.3">
      <c r="A150" s="171">
        <v>463133</v>
      </c>
      <c r="B150" s="172">
        <v>45398</v>
      </c>
      <c r="C150" s="171">
        <v>26686</v>
      </c>
      <c r="D150" s="171" t="s">
        <v>312</v>
      </c>
      <c r="E150" s="170">
        <v>1255454.25</v>
      </c>
      <c r="F150" t="s">
        <v>54</v>
      </c>
    </row>
    <row r="151" spans="1:6" x14ac:dyDescent="0.3">
      <c r="A151" s="171">
        <v>463132</v>
      </c>
      <c r="B151" s="172">
        <v>45398</v>
      </c>
      <c r="C151" s="171">
        <v>26163</v>
      </c>
      <c r="D151" s="171" t="s">
        <v>311</v>
      </c>
      <c r="E151" s="170">
        <v>375734.38</v>
      </c>
      <c r="F151" t="s">
        <v>54</v>
      </c>
    </row>
    <row r="152" spans="1:6" x14ac:dyDescent="0.3">
      <c r="A152" s="171">
        <v>463122</v>
      </c>
      <c r="B152" s="172">
        <v>45397</v>
      </c>
      <c r="C152" s="171">
        <v>24279</v>
      </c>
      <c r="D152" s="171" t="s">
        <v>303</v>
      </c>
      <c r="E152" s="170">
        <v>384375</v>
      </c>
      <c r="F152" t="s">
        <v>54</v>
      </c>
    </row>
    <row r="153" spans="1:6" x14ac:dyDescent="0.3">
      <c r="A153" s="171">
        <v>463118</v>
      </c>
      <c r="B153" s="172">
        <v>45397</v>
      </c>
      <c r="C153" s="171">
        <v>24038</v>
      </c>
      <c r="D153" s="171" t="s">
        <v>104</v>
      </c>
      <c r="E153" s="170">
        <v>17480.7</v>
      </c>
      <c r="F153" t="s">
        <v>54</v>
      </c>
    </row>
    <row r="154" spans="1:6" x14ac:dyDescent="0.3">
      <c r="A154" s="171">
        <v>463107</v>
      </c>
      <c r="B154" s="172">
        <v>45392</v>
      </c>
      <c r="C154" s="171">
        <v>10290</v>
      </c>
      <c r="D154" s="171" t="s">
        <v>101</v>
      </c>
      <c r="E154" s="170">
        <v>150134</v>
      </c>
      <c r="F154" t="s">
        <v>55</v>
      </c>
    </row>
    <row r="155" spans="1:6" x14ac:dyDescent="0.3">
      <c r="A155" s="171">
        <v>463102</v>
      </c>
      <c r="B155" s="172">
        <v>45390</v>
      </c>
      <c r="C155" s="171">
        <v>25614</v>
      </c>
      <c r="D155" s="171" t="s">
        <v>253</v>
      </c>
      <c r="E155" s="170">
        <v>61110</v>
      </c>
      <c r="F155" t="s">
        <v>54</v>
      </c>
    </row>
    <row r="156" spans="1:6" x14ac:dyDescent="0.3">
      <c r="A156" s="171">
        <v>463092</v>
      </c>
      <c r="B156" s="172">
        <v>45385</v>
      </c>
      <c r="C156" s="171">
        <v>25614</v>
      </c>
      <c r="D156" s="171" t="s">
        <v>253</v>
      </c>
      <c r="E156" s="170">
        <v>175705</v>
      </c>
      <c r="F156" t="s">
        <v>55</v>
      </c>
    </row>
    <row r="157" spans="1:6" x14ac:dyDescent="0.3">
      <c r="A157" s="171">
        <v>463023</v>
      </c>
      <c r="B157" s="172">
        <v>45352</v>
      </c>
      <c r="C157" s="171">
        <v>26707</v>
      </c>
      <c r="D157" s="171" t="s">
        <v>309</v>
      </c>
      <c r="E157" s="170">
        <v>56462.8</v>
      </c>
      <c r="F157" t="s">
        <v>54</v>
      </c>
    </row>
    <row r="158" spans="1:6" x14ac:dyDescent="0.3">
      <c r="A158" s="171">
        <v>462966</v>
      </c>
      <c r="B158" s="172">
        <v>45338</v>
      </c>
      <c r="C158" s="171">
        <v>10290</v>
      </c>
      <c r="D158" s="171" t="s">
        <v>101</v>
      </c>
      <c r="E158" s="170">
        <v>690850</v>
      </c>
      <c r="F158" t="s">
        <v>54</v>
      </c>
    </row>
    <row r="159" spans="1:6" x14ac:dyDescent="0.3">
      <c r="A159" s="171">
        <v>462948</v>
      </c>
      <c r="B159" s="172">
        <v>45331</v>
      </c>
      <c r="C159" s="171">
        <v>10320</v>
      </c>
      <c r="D159" s="171" t="s">
        <v>47</v>
      </c>
      <c r="E159" s="170">
        <v>14475</v>
      </c>
      <c r="F159" t="s">
        <v>54</v>
      </c>
    </row>
    <row r="160" spans="1:6" x14ac:dyDescent="0.3">
      <c r="A160" s="171">
        <v>462940</v>
      </c>
      <c r="B160" s="172">
        <v>45329</v>
      </c>
      <c r="C160" s="171">
        <v>10320</v>
      </c>
      <c r="D160" s="171" t="s">
        <v>47</v>
      </c>
      <c r="E160" s="170">
        <v>4935</v>
      </c>
      <c r="F160" t="s">
        <v>54</v>
      </c>
    </row>
    <row r="161" spans="1:6" x14ac:dyDescent="0.3">
      <c r="A161" s="171">
        <v>462932</v>
      </c>
      <c r="B161" s="172">
        <v>45328</v>
      </c>
      <c r="C161" s="171">
        <v>10244</v>
      </c>
      <c r="D161" s="171" t="s">
        <v>31</v>
      </c>
      <c r="E161" s="170">
        <v>5328</v>
      </c>
      <c r="F161" t="s">
        <v>54</v>
      </c>
    </row>
    <row r="162" spans="1:6" x14ac:dyDescent="0.3">
      <c r="A162" s="171">
        <v>462915</v>
      </c>
      <c r="B162" s="172">
        <v>45323</v>
      </c>
      <c r="C162" s="171">
        <v>10407</v>
      </c>
      <c r="D162" s="171" t="s">
        <v>34</v>
      </c>
      <c r="E162" s="170">
        <v>3401</v>
      </c>
      <c r="F162" t="s">
        <v>54</v>
      </c>
    </row>
    <row r="163" spans="1:6" x14ac:dyDescent="0.3">
      <c r="A163" s="171">
        <v>462896</v>
      </c>
      <c r="B163" s="172">
        <v>45320</v>
      </c>
      <c r="C163" s="171">
        <v>24279</v>
      </c>
      <c r="D163" s="171" t="s">
        <v>303</v>
      </c>
      <c r="E163" s="170">
        <v>1779010</v>
      </c>
      <c r="F163" t="s">
        <v>54</v>
      </c>
    </row>
    <row r="164" spans="1:6" x14ac:dyDescent="0.3">
      <c r="A164" s="171">
        <v>462875</v>
      </c>
      <c r="B164" s="172">
        <v>45314</v>
      </c>
      <c r="C164" s="171">
        <v>22884</v>
      </c>
      <c r="D164" s="171" t="s">
        <v>233</v>
      </c>
      <c r="E164" s="170">
        <v>821082.74</v>
      </c>
      <c r="F164" t="s">
        <v>54</v>
      </c>
    </row>
    <row r="165" spans="1:6" x14ac:dyDescent="0.3">
      <c r="A165" s="171">
        <v>462866</v>
      </c>
      <c r="B165" s="172">
        <v>45313</v>
      </c>
      <c r="C165" s="171">
        <v>10320</v>
      </c>
      <c r="D165" s="171" t="s">
        <v>47</v>
      </c>
      <c r="E165" s="170">
        <v>4385</v>
      </c>
      <c r="F165" t="s">
        <v>54</v>
      </c>
    </row>
    <row r="166" spans="1:6" x14ac:dyDescent="0.3">
      <c r="A166" s="171">
        <v>462803</v>
      </c>
      <c r="B166" s="172">
        <v>45287</v>
      </c>
      <c r="C166" s="171">
        <v>26775</v>
      </c>
      <c r="D166" s="171" t="s">
        <v>308</v>
      </c>
      <c r="E166" s="170">
        <v>1211533</v>
      </c>
      <c r="F166" t="s">
        <v>54</v>
      </c>
    </row>
    <row r="167" spans="1:6" x14ac:dyDescent="0.3">
      <c r="A167" s="171">
        <v>462757</v>
      </c>
      <c r="B167" s="172">
        <v>45272</v>
      </c>
      <c r="C167" s="171">
        <v>10321</v>
      </c>
      <c r="D167" s="171" t="s">
        <v>350</v>
      </c>
      <c r="E167" s="170">
        <v>10413434.720000001</v>
      </c>
      <c r="F167" t="s">
        <v>54</v>
      </c>
    </row>
    <row r="168" spans="1:6" x14ac:dyDescent="0.3">
      <c r="A168" s="171">
        <v>462753</v>
      </c>
      <c r="B168" s="172">
        <v>45267</v>
      </c>
      <c r="C168" s="171">
        <v>25101</v>
      </c>
      <c r="D168" s="171" t="s">
        <v>351</v>
      </c>
      <c r="E168" s="170">
        <v>836932</v>
      </c>
      <c r="F168" t="s">
        <v>54</v>
      </c>
    </row>
    <row r="169" spans="1:6" x14ac:dyDescent="0.3">
      <c r="A169" s="171">
        <v>462741</v>
      </c>
      <c r="B169" s="172">
        <v>45264</v>
      </c>
      <c r="C169" s="171">
        <v>10309</v>
      </c>
      <c r="D169" s="171" t="s">
        <v>44</v>
      </c>
      <c r="E169" s="170">
        <v>21916023</v>
      </c>
      <c r="F169" t="s">
        <v>54</v>
      </c>
    </row>
    <row r="170" spans="1:6" x14ac:dyDescent="0.3">
      <c r="A170" s="171">
        <v>462705</v>
      </c>
      <c r="B170" s="172">
        <v>45251</v>
      </c>
      <c r="C170" s="171">
        <v>24769</v>
      </c>
      <c r="D170" s="171" t="s">
        <v>1518</v>
      </c>
      <c r="E170" s="170">
        <v>243991.3</v>
      </c>
      <c r="F170" t="s">
        <v>54</v>
      </c>
    </row>
    <row r="171" spans="1:6" x14ac:dyDescent="0.3">
      <c r="A171" s="171">
        <v>462690</v>
      </c>
      <c r="B171" s="172">
        <v>45246</v>
      </c>
      <c r="C171" s="171">
        <v>10368</v>
      </c>
      <c r="D171" s="171" t="s">
        <v>36</v>
      </c>
      <c r="E171" s="170">
        <v>740998</v>
      </c>
      <c r="F171" t="s">
        <v>54</v>
      </c>
    </row>
    <row r="172" spans="1:6" x14ac:dyDescent="0.3">
      <c r="A172" s="171">
        <v>462685</v>
      </c>
      <c r="B172" s="172">
        <v>45246</v>
      </c>
      <c r="C172" s="171">
        <v>25157</v>
      </c>
      <c r="D172" s="171" t="s">
        <v>297</v>
      </c>
      <c r="E172" s="170">
        <v>47910</v>
      </c>
      <c r="F172" t="s">
        <v>54</v>
      </c>
    </row>
    <row r="173" spans="1:6" x14ac:dyDescent="0.3">
      <c r="A173" s="171">
        <v>462679</v>
      </c>
      <c r="B173" s="172">
        <v>45243</v>
      </c>
      <c r="C173" s="171">
        <v>10448</v>
      </c>
      <c r="D173" s="171" t="s">
        <v>37</v>
      </c>
      <c r="E173" s="170">
        <v>9245</v>
      </c>
      <c r="F173" t="s">
        <v>54</v>
      </c>
    </row>
    <row r="174" spans="1:6" x14ac:dyDescent="0.3">
      <c r="A174" s="171">
        <v>462637</v>
      </c>
      <c r="B174" s="172">
        <v>45230</v>
      </c>
      <c r="C174" s="171">
        <v>24907</v>
      </c>
      <c r="D174" s="171" t="s">
        <v>217</v>
      </c>
      <c r="E174" s="170">
        <v>5994</v>
      </c>
      <c r="F174" t="s">
        <v>53</v>
      </c>
    </row>
    <row r="175" spans="1:6" x14ac:dyDescent="0.3">
      <c r="A175" s="171">
        <v>462636</v>
      </c>
      <c r="B175" s="172">
        <v>45230</v>
      </c>
      <c r="C175" s="171">
        <v>24907</v>
      </c>
      <c r="D175" s="171" t="s">
        <v>217</v>
      </c>
      <c r="E175" s="170">
        <v>11487</v>
      </c>
      <c r="F175" t="s">
        <v>53</v>
      </c>
    </row>
    <row r="176" spans="1:6" x14ac:dyDescent="0.3">
      <c r="A176" s="171">
        <v>462635</v>
      </c>
      <c r="B176" s="172">
        <v>45230</v>
      </c>
      <c r="C176" s="171">
        <v>24907</v>
      </c>
      <c r="D176" s="171" t="s">
        <v>217</v>
      </c>
      <c r="E176" s="170">
        <v>33239.57</v>
      </c>
      <c r="F176" t="s">
        <v>54</v>
      </c>
    </row>
    <row r="177" spans="1:6" x14ac:dyDescent="0.3">
      <c r="A177" s="171">
        <v>462632</v>
      </c>
      <c r="B177" s="172">
        <v>45230</v>
      </c>
      <c r="C177" s="171">
        <v>24907</v>
      </c>
      <c r="D177" s="171" t="s">
        <v>217</v>
      </c>
      <c r="E177" s="170">
        <v>17920</v>
      </c>
      <c r="F177" t="s">
        <v>53</v>
      </c>
    </row>
    <row r="178" spans="1:6" x14ac:dyDescent="0.3">
      <c r="A178" s="171">
        <v>462631</v>
      </c>
      <c r="B178" s="172">
        <v>45230</v>
      </c>
      <c r="C178" s="171">
        <v>24907</v>
      </c>
      <c r="D178" s="171" t="s">
        <v>217</v>
      </c>
      <c r="E178" s="170">
        <v>12450</v>
      </c>
      <c r="F178" t="s">
        <v>53</v>
      </c>
    </row>
    <row r="179" spans="1:6" x14ac:dyDescent="0.3">
      <c r="A179" s="171">
        <v>462628</v>
      </c>
      <c r="B179" s="172">
        <v>45229</v>
      </c>
      <c r="C179" s="171">
        <v>24907</v>
      </c>
      <c r="D179" s="171" t="s">
        <v>217</v>
      </c>
      <c r="E179" s="170">
        <v>2551</v>
      </c>
      <c r="F179" t="s">
        <v>53</v>
      </c>
    </row>
    <row r="180" spans="1:6" x14ac:dyDescent="0.3">
      <c r="A180" s="171">
        <v>462627</v>
      </c>
      <c r="B180" s="172">
        <v>45229</v>
      </c>
      <c r="C180" s="171">
        <v>24907</v>
      </c>
      <c r="D180" s="171" t="s">
        <v>217</v>
      </c>
      <c r="E180" s="170">
        <v>2551</v>
      </c>
      <c r="F180" t="s">
        <v>53</v>
      </c>
    </row>
    <row r="181" spans="1:6" x14ac:dyDescent="0.3">
      <c r="A181" s="171">
        <v>462626</v>
      </c>
      <c r="B181" s="172">
        <v>45229</v>
      </c>
      <c r="C181" s="171">
        <v>24907</v>
      </c>
      <c r="D181" s="171" t="s">
        <v>217</v>
      </c>
      <c r="E181" s="170">
        <v>6850</v>
      </c>
      <c r="F181" t="s">
        <v>53</v>
      </c>
    </row>
    <row r="182" spans="1:6" x14ac:dyDescent="0.3">
      <c r="A182" s="171">
        <v>462607</v>
      </c>
      <c r="B182" s="172">
        <v>45222</v>
      </c>
      <c r="C182" s="171">
        <v>10407</v>
      </c>
      <c r="D182" s="171" t="s">
        <v>34</v>
      </c>
      <c r="E182" s="170">
        <v>14676</v>
      </c>
      <c r="F182" t="s">
        <v>54</v>
      </c>
    </row>
    <row r="183" spans="1:6" x14ac:dyDescent="0.3">
      <c r="A183" s="171">
        <v>462606</v>
      </c>
      <c r="B183" s="172">
        <v>45222</v>
      </c>
      <c r="C183" s="171">
        <v>10320</v>
      </c>
      <c r="D183" s="171" t="s">
        <v>47</v>
      </c>
      <c r="E183" s="170">
        <v>23820</v>
      </c>
      <c r="F183" t="s">
        <v>54</v>
      </c>
    </row>
    <row r="184" spans="1:6" x14ac:dyDescent="0.3">
      <c r="A184" s="171">
        <v>462594</v>
      </c>
      <c r="B184" s="172">
        <v>45218</v>
      </c>
      <c r="C184" s="171">
        <v>10320</v>
      </c>
      <c r="D184" s="171" t="s">
        <v>47</v>
      </c>
      <c r="E184" s="170">
        <v>64790</v>
      </c>
      <c r="F184" t="s">
        <v>54</v>
      </c>
    </row>
    <row r="185" spans="1:6" x14ac:dyDescent="0.3">
      <c r="A185" s="171">
        <v>462560</v>
      </c>
      <c r="B185" s="172">
        <v>45209</v>
      </c>
      <c r="C185" s="171">
        <v>24769</v>
      </c>
      <c r="D185" s="171" t="s">
        <v>1518</v>
      </c>
      <c r="E185" s="170">
        <v>91499</v>
      </c>
      <c r="F185" t="s">
        <v>54</v>
      </c>
    </row>
    <row r="186" spans="1:6" x14ac:dyDescent="0.3">
      <c r="A186" s="171">
        <v>462539</v>
      </c>
      <c r="B186" s="172">
        <v>45203</v>
      </c>
      <c r="C186" s="171">
        <v>25290</v>
      </c>
      <c r="D186" s="171" t="s">
        <v>283</v>
      </c>
      <c r="E186" s="170">
        <v>113090</v>
      </c>
      <c r="F186" t="s">
        <v>54</v>
      </c>
    </row>
    <row r="187" spans="1:6" x14ac:dyDescent="0.3">
      <c r="A187" s="171">
        <v>462522</v>
      </c>
      <c r="B187" s="172">
        <v>45197</v>
      </c>
      <c r="C187" s="171">
        <v>24907</v>
      </c>
      <c r="D187" s="171" t="s">
        <v>217</v>
      </c>
      <c r="E187" s="170">
        <v>13569</v>
      </c>
      <c r="F187" t="s">
        <v>54</v>
      </c>
    </row>
    <row r="188" spans="1:6" x14ac:dyDescent="0.3">
      <c r="A188" s="171">
        <v>462521</v>
      </c>
      <c r="B188" s="172">
        <v>45197</v>
      </c>
      <c r="C188" s="171">
        <v>24907</v>
      </c>
      <c r="D188" s="171" t="s">
        <v>217</v>
      </c>
      <c r="E188" s="170">
        <v>20776</v>
      </c>
      <c r="F188" t="s">
        <v>54</v>
      </c>
    </row>
    <row r="189" spans="1:6" x14ac:dyDescent="0.3">
      <c r="A189" s="171">
        <v>462520</v>
      </c>
      <c r="B189" s="172">
        <v>45197</v>
      </c>
      <c r="C189" s="171">
        <v>24907</v>
      </c>
      <c r="D189" s="171" t="s">
        <v>217</v>
      </c>
      <c r="E189" s="170">
        <v>6720</v>
      </c>
      <c r="F189" t="s">
        <v>53</v>
      </c>
    </row>
    <row r="190" spans="1:6" x14ac:dyDescent="0.3">
      <c r="A190" s="171">
        <v>462519</v>
      </c>
      <c r="B190" s="172">
        <v>45197</v>
      </c>
      <c r="C190" s="171">
        <v>24907</v>
      </c>
      <c r="D190" s="171" t="s">
        <v>217</v>
      </c>
      <c r="E190" s="170">
        <v>21011</v>
      </c>
      <c r="F190" t="s">
        <v>53</v>
      </c>
    </row>
    <row r="191" spans="1:6" x14ac:dyDescent="0.3">
      <c r="A191" s="171">
        <v>462518</v>
      </c>
      <c r="B191" s="172">
        <v>45197</v>
      </c>
      <c r="C191" s="171">
        <v>24907</v>
      </c>
      <c r="D191" s="171" t="s">
        <v>217</v>
      </c>
      <c r="E191" s="170">
        <v>16510</v>
      </c>
      <c r="F191" t="s">
        <v>54</v>
      </c>
    </row>
    <row r="192" spans="1:6" x14ac:dyDescent="0.3">
      <c r="A192" s="171">
        <v>462516</v>
      </c>
      <c r="B192" s="172">
        <v>45197</v>
      </c>
      <c r="C192" s="171">
        <v>24907</v>
      </c>
      <c r="D192" s="171" t="s">
        <v>217</v>
      </c>
      <c r="E192" s="170">
        <v>2240</v>
      </c>
      <c r="F192" t="s">
        <v>53</v>
      </c>
    </row>
    <row r="193" spans="1:6" x14ac:dyDescent="0.3">
      <c r="A193" s="171">
        <v>462514</v>
      </c>
      <c r="B193" s="172">
        <v>45197</v>
      </c>
      <c r="C193" s="171">
        <v>24907</v>
      </c>
      <c r="D193" s="171" t="s">
        <v>217</v>
      </c>
      <c r="E193" s="170">
        <v>10083</v>
      </c>
      <c r="F193" t="s">
        <v>53</v>
      </c>
    </row>
    <row r="194" spans="1:6" x14ac:dyDescent="0.3">
      <c r="A194" s="171">
        <v>462513</v>
      </c>
      <c r="B194" s="172">
        <v>45197</v>
      </c>
      <c r="C194" s="171">
        <v>24907</v>
      </c>
      <c r="D194" s="171" t="s">
        <v>217</v>
      </c>
      <c r="E194" s="170">
        <v>49550</v>
      </c>
      <c r="F194" t="s">
        <v>54</v>
      </c>
    </row>
    <row r="195" spans="1:6" x14ac:dyDescent="0.3">
      <c r="A195" s="171">
        <v>462512</v>
      </c>
      <c r="B195" s="172">
        <v>45197</v>
      </c>
      <c r="C195" s="171">
        <v>24907</v>
      </c>
      <c r="D195" s="171" t="s">
        <v>217</v>
      </c>
      <c r="E195" s="170">
        <v>17995</v>
      </c>
      <c r="F195" t="s">
        <v>53</v>
      </c>
    </row>
    <row r="196" spans="1:6" x14ac:dyDescent="0.3">
      <c r="A196" s="171">
        <v>462511</v>
      </c>
      <c r="B196" s="172">
        <v>45197</v>
      </c>
      <c r="C196" s="171">
        <v>24907</v>
      </c>
      <c r="D196" s="171" t="s">
        <v>217</v>
      </c>
      <c r="E196" s="170">
        <v>16624</v>
      </c>
      <c r="F196" t="s">
        <v>53</v>
      </c>
    </row>
    <row r="197" spans="1:6" x14ac:dyDescent="0.3">
      <c r="A197" s="171">
        <v>462506</v>
      </c>
      <c r="B197" s="172">
        <v>45196</v>
      </c>
      <c r="C197" s="171">
        <v>24907</v>
      </c>
      <c r="D197" s="171" t="s">
        <v>217</v>
      </c>
      <c r="E197" s="170">
        <v>11802</v>
      </c>
      <c r="F197" t="s">
        <v>54</v>
      </c>
    </row>
    <row r="198" spans="1:6" x14ac:dyDescent="0.3">
      <c r="A198" s="171">
        <v>462505</v>
      </c>
      <c r="B198" s="172">
        <v>45196</v>
      </c>
      <c r="C198" s="171">
        <v>24907</v>
      </c>
      <c r="D198" s="171" t="s">
        <v>217</v>
      </c>
      <c r="E198" s="170">
        <v>11280</v>
      </c>
      <c r="F198" t="s">
        <v>54</v>
      </c>
    </row>
    <row r="199" spans="1:6" x14ac:dyDescent="0.3">
      <c r="A199" s="171">
        <v>462504</v>
      </c>
      <c r="B199" s="172">
        <v>45196</v>
      </c>
      <c r="C199" s="171">
        <v>24907</v>
      </c>
      <c r="D199" s="171" t="s">
        <v>217</v>
      </c>
      <c r="E199" s="170">
        <v>15405</v>
      </c>
      <c r="F199" t="s">
        <v>54</v>
      </c>
    </row>
    <row r="200" spans="1:6" x14ac:dyDescent="0.3">
      <c r="A200" s="171">
        <v>462502</v>
      </c>
      <c r="B200" s="172">
        <v>45196</v>
      </c>
      <c r="C200" s="171">
        <v>24907</v>
      </c>
      <c r="D200" s="171" t="s">
        <v>217</v>
      </c>
      <c r="E200" s="170">
        <v>11312</v>
      </c>
      <c r="F200" t="s">
        <v>53</v>
      </c>
    </row>
    <row r="201" spans="1:6" x14ac:dyDescent="0.3">
      <c r="A201" s="171">
        <v>462499</v>
      </c>
      <c r="B201" s="172">
        <v>45196</v>
      </c>
      <c r="C201" s="171">
        <v>24907</v>
      </c>
      <c r="D201" s="171" t="s">
        <v>217</v>
      </c>
      <c r="E201" s="170">
        <v>12981</v>
      </c>
      <c r="F201" t="s">
        <v>54</v>
      </c>
    </row>
    <row r="202" spans="1:6" x14ac:dyDescent="0.3">
      <c r="A202" s="171">
        <v>462496</v>
      </c>
      <c r="B202" s="172">
        <v>45196</v>
      </c>
      <c r="C202" s="171">
        <v>24907</v>
      </c>
      <c r="D202" s="171" t="s">
        <v>217</v>
      </c>
      <c r="E202" s="170">
        <v>5542</v>
      </c>
      <c r="F202" t="s">
        <v>53</v>
      </c>
    </row>
    <row r="203" spans="1:6" x14ac:dyDescent="0.3">
      <c r="A203" s="171">
        <v>462495</v>
      </c>
      <c r="B203" s="172">
        <v>45196</v>
      </c>
      <c r="C203" s="171">
        <v>24907</v>
      </c>
      <c r="D203" s="171" t="s">
        <v>217</v>
      </c>
      <c r="E203" s="170">
        <v>18100</v>
      </c>
      <c r="F203" t="s">
        <v>54</v>
      </c>
    </row>
    <row r="204" spans="1:6" x14ac:dyDescent="0.3">
      <c r="A204" s="171">
        <v>462494</v>
      </c>
      <c r="B204" s="172">
        <v>45196</v>
      </c>
      <c r="C204" s="171">
        <v>24907</v>
      </c>
      <c r="D204" s="171" t="s">
        <v>217</v>
      </c>
      <c r="E204" s="170">
        <v>9077</v>
      </c>
      <c r="F204" t="s">
        <v>53</v>
      </c>
    </row>
    <row r="205" spans="1:6" x14ac:dyDescent="0.3">
      <c r="A205" s="171">
        <v>462418</v>
      </c>
      <c r="B205" s="172">
        <v>45174</v>
      </c>
      <c r="C205" s="171">
        <v>16603</v>
      </c>
      <c r="D205" s="171" t="s">
        <v>97</v>
      </c>
      <c r="E205" s="170">
        <v>12671288.58</v>
      </c>
      <c r="F205" t="s">
        <v>54</v>
      </c>
    </row>
    <row r="206" spans="1:6" x14ac:dyDescent="0.3">
      <c r="A206" s="171">
        <v>462359</v>
      </c>
      <c r="B206" s="172">
        <v>45159</v>
      </c>
      <c r="C206" s="171">
        <v>26775</v>
      </c>
      <c r="D206" s="171" t="s">
        <v>308</v>
      </c>
      <c r="E206" s="170">
        <v>1361922.53</v>
      </c>
      <c r="F206" t="s">
        <v>54</v>
      </c>
    </row>
    <row r="207" spans="1:6" x14ac:dyDescent="0.3">
      <c r="A207" s="171">
        <v>462358</v>
      </c>
      <c r="B207" s="172">
        <v>45159</v>
      </c>
      <c r="C207" s="171">
        <v>26775</v>
      </c>
      <c r="D207" s="171" t="s">
        <v>308</v>
      </c>
      <c r="E207" s="170">
        <v>3482147</v>
      </c>
      <c r="F207" t="s">
        <v>54</v>
      </c>
    </row>
    <row r="208" spans="1:6" x14ac:dyDescent="0.3">
      <c r="A208" s="171">
        <v>462357</v>
      </c>
      <c r="B208" s="172">
        <v>45159</v>
      </c>
      <c r="C208" s="171">
        <v>26775</v>
      </c>
      <c r="D208" s="171" t="s">
        <v>308</v>
      </c>
      <c r="E208" s="170">
        <v>13672573</v>
      </c>
      <c r="F208" t="s">
        <v>54</v>
      </c>
    </row>
    <row r="209" spans="1:6" x14ac:dyDescent="0.3">
      <c r="A209" s="171">
        <v>462345</v>
      </c>
      <c r="B209" s="172">
        <v>45155</v>
      </c>
      <c r="C209" s="171">
        <v>25614</v>
      </c>
      <c r="D209" s="171" t="s">
        <v>253</v>
      </c>
      <c r="E209" s="170">
        <v>64750</v>
      </c>
      <c r="F209" t="s">
        <v>54</v>
      </c>
    </row>
    <row r="210" spans="1:6" x14ac:dyDescent="0.3">
      <c r="A210" s="171">
        <v>462248</v>
      </c>
      <c r="B210" s="172">
        <v>45139</v>
      </c>
      <c r="C210" s="171">
        <v>10320</v>
      </c>
      <c r="D210" s="171" t="s">
        <v>47</v>
      </c>
      <c r="E210" s="170">
        <v>68365</v>
      </c>
      <c r="F210" t="s">
        <v>54</v>
      </c>
    </row>
    <row r="211" spans="1:6" x14ac:dyDescent="0.3">
      <c r="A211" s="171">
        <v>462111</v>
      </c>
      <c r="B211" s="172">
        <v>45106</v>
      </c>
      <c r="C211" s="171">
        <v>25243</v>
      </c>
      <c r="D211" s="171" t="s">
        <v>236</v>
      </c>
      <c r="E211" s="170">
        <v>66699</v>
      </c>
      <c r="F211" t="s">
        <v>54</v>
      </c>
    </row>
    <row r="212" spans="1:6" x14ac:dyDescent="0.3">
      <c r="A212" s="171">
        <v>462110</v>
      </c>
      <c r="B212" s="172">
        <v>45106</v>
      </c>
      <c r="C212" s="171">
        <v>25243</v>
      </c>
      <c r="D212" s="171" t="s">
        <v>236</v>
      </c>
      <c r="E212" s="170">
        <v>39430</v>
      </c>
      <c r="F212" t="s">
        <v>55</v>
      </c>
    </row>
    <row r="213" spans="1:6" x14ac:dyDescent="0.3">
      <c r="A213" s="171">
        <v>462093</v>
      </c>
      <c r="B213" s="172">
        <v>45099</v>
      </c>
      <c r="C213" s="171">
        <v>10209</v>
      </c>
      <c r="D213" s="171" t="s">
        <v>46</v>
      </c>
      <c r="E213" s="170">
        <v>1050003.5</v>
      </c>
      <c r="F213" t="s">
        <v>54</v>
      </c>
    </row>
    <row r="214" spans="1:6" x14ac:dyDescent="0.3">
      <c r="A214" s="171">
        <v>462091</v>
      </c>
      <c r="B214" s="172">
        <v>45099</v>
      </c>
      <c r="C214" s="171">
        <v>10209</v>
      </c>
      <c r="D214" s="171" t="s">
        <v>46</v>
      </c>
      <c r="E214" s="170">
        <v>280510</v>
      </c>
      <c r="F214" t="s">
        <v>54</v>
      </c>
    </row>
    <row r="215" spans="1:6" x14ac:dyDescent="0.3">
      <c r="A215" s="171">
        <v>462035</v>
      </c>
      <c r="B215" s="172">
        <v>45082</v>
      </c>
      <c r="C215" s="171">
        <v>22884</v>
      </c>
      <c r="D215" s="171" t="s">
        <v>233</v>
      </c>
      <c r="E215" s="170">
        <v>23000</v>
      </c>
      <c r="F215" t="s">
        <v>53</v>
      </c>
    </row>
    <row r="216" spans="1:6" x14ac:dyDescent="0.3">
      <c r="A216" s="171">
        <v>461989</v>
      </c>
      <c r="B216" s="172">
        <v>45069</v>
      </c>
      <c r="C216" s="171">
        <v>25101</v>
      </c>
      <c r="D216" s="171" t="s">
        <v>351</v>
      </c>
      <c r="E216" s="170">
        <v>239954</v>
      </c>
      <c r="F216" t="s">
        <v>54</v>
      </c>
    </row>
    <row r="217" spans="1:6" x14ac:dyDescent="0.3">
      <c r="A217" s="171">
        <v>461988</v>
      </c>
      <c r="B217" s="172">
        <v>45069</v>
      </c>
      <c r="C217" s="171">
        <v>25101</v>
      </c>
      <c r="D217" s="171" t="s">
        <v>351</v>
      </c>
      <c r="E217" s="170">
        <v>179233</v>
      </c>
      <c r="F217" t="s">
        <v>54</v>
      </c>
    </row>
    <row r="218" spans="1:6" x14ac:dyDescent="0.3">
      <c r="A218" s="171">
        <v>461987</v>
      </c>
      <c r="B218" s="172">
        <v>45069</v>
      </c>
      <c r="C218" s="171">
        <v>25101</v>
      </c>
      <c r="D218" s="171" t="s">
        <v>351</v>
      </c>
      <c r="E218" s="170">
        <v>1075984</v>
      </c>
      <c r="F218" t="s">
        <v>54</v>
      </c>
    </row>
    <row r="219" spans="1:6" x14ac:dyDescent="0.3">
      <c r="A219" s="171">
        <v>461941</v>
      </c>
      <c r="B219" s="172">
        <v>45058</v>
      </c>
      <c r="C219" s="171">
        <v>25031</v>
      </c>
      <c r="D219" s="171" t="s">
        <v>223</v>
      </c>
      <c r="E219" s="170">
        <v>41940</v>
      </c>
      <c r="F219" t="s">
        <v>53</v>
      </c>
    </row>
    <row r="220" spans="1:6" x14ac:dyDescent="0.3">
      <c r="A220" s="171">
        <v>461939</v>
      </c>
      <c r="B220" s="172">
        <v>45058</v>
      </c>
      <c r="C220" s="171">
        <v>22630</v>
      </c>
      <c r="D220" s="171" t="s">
        <v>51</v>
      </c>
      <c r="E220" s="170">
        <v>16552</v>
      </c>
      <c r="F220" t="s">
        <v>53</v>
      </c>
    </row>
    <row r="221" spans="1:6" x14ac:dyDescent="0.3">
      <c r="A221" s="171">
        <v>461798</v>
      </c>
      <c r="B221" s="172">
        <v>45022</v>
      </c>
      <c r="C221" s="171">
        <v>10320</v>
      </c>
      <c r="D221" s="171" t="s">
        <v>47</v>
      </c>
      <c r="E221" s="170">
        <v>228695</v>
      </c>
      <c r="F221" t="s">
        <v>54</v>
      </c>
    </row>
    <row r="222" spans="1:6" x14ac:dyDescent="0.3">
      <c r="A222" s="171">
        <v>461780</v>
      </c>
      <c r="B222" s="172">
        <v>45021</v>
      </c>
      <c r="C222" s="171">
        <v>10215</v>
      </c>
      <c r="D222" s="171" t="s">
        <v>33</v>
      </c>
      <c r="E222" s="170">
        <v>153719.57999999999</v>
      </c>
      <c r="F222" t="s">
        <v>54</v>
      </c>
    </row>
    <row r="223" spans="1:6" x14ac:dyDescent="0.3">
      <c r="A223" s="171">
        <v>461763</v>
      </c>
      <c r="B223" s="172">
        <v>45016</v>
      </c>
      <c r="C223" s="171">
        <v>16643</v>
      </c>
      <c r="D223" s="171" t="s">
        <v>48</v>
      </c>
      <c r="E223" s="170">
        <v>1170820.7</v>
      </c>
      <c r="F223" t="s">
        <v>54</v>
      </c>
    </row>
    <row r="224" spans="1:6" x14ac:dyDescent="0.3">
      <c r="A224" s="171">
        <v>461717</v>
      </c>
      <c r="B224" s="172">
        <v>45007</v>
      </c>
      <c r="C224" s="171">
        <v>24769</v>
      </c>
      <c r="D224" s="171" t="s">
        <v>1518</v>
      </c>
      <c r="E224" s="170">
        <v>192395.42</v>
      </c>
      <c r="F224" t="s">
        <v>54</v>
      </c>
    </row>
    <row r="225" spans="1:6" x14ac:dyDescent="0.3">
      <c r="A225" s="171">
        <v>461704</v>
      </c>
      <c r="B225" s="172">
        <v>45005</v>
      </c>
      <c r="C225" s="171">
        <v>16603</v>
      </c>
      <c r="D225" s="171" t="s">
        <v>97</v>
      </c>
      <c r="E225" s="170">
        <v>43602194.350000001</v>
      </c>
      <c r="F225" t="s">
        <v>54</v>
      </c>
    </row>
    <row r="226" spans="1:6" x14ac:dyDescent="0.3">
      <c r="A226" s="171">
        <v>461684</v>
      </c>
      <c r="B226" s="172">
        <v>44998</v>
      </c>
      <c r="C226" s="171">
        <v>16779</v>
      </c>
      <c r="D226" s="171" t="s">
        <v>91</v>
      </c>
      <c r="E226" s="170">
        <v>38460</v>
      </c>
      <c r="F226" t="s">
        <v>54</v>
      </c>
    </row>
    <row r="227" spans="1:6" x14ac:dyDescent="0.3">
      <c r="A227" s="171">
        <v>461683</v>
      </c>
      <c r="B227" s="172">
        <v>44998</v>
      </c>
      <c r="C227" s="171">
        <v>16779</v>
      </c>
      <c r="D227" s="171" t="s">
        <v>91</v>
      </c>
      <c r="E227" s="170">
        <v>5648</v>
      </c>
      <c r="F227" t="s">
        <v>54</v>
      </c>
    </row>
    <row r="228" spans="1:6" x14ac:dyDescent="0.3">
      <c r="A228" s="171">
        <v>461682</v>
      </c>
      <c r="B228" s="172">
        <v>44998</v>
      </c>
      <c r="C228" s="171">
        <v>16779</v>
      </c>
      <c r="D228" s="171" t="s">
        <v>91</v>
      </c>
      <c r="E228" s="170">
        <v>51255</v>
      </c>
      <c r="F228" t="s">
        <v>54</v>
      </c>
    </row>
    <row r="229" spans="1:6" x14ac:dyDescent="0.3">
      <c r="A229" s="171">
        <v>461681</v>
      </c>
      <c r="B229" s="172">
        <v>44998</v>
      </c>
      <c r="C229" s="171">
        <v>16779</v>
      </c>
      <c r="D229" s="171" t="s">
        <v>91</v>
      </c>
      <c r="E229" s="170">
        <v>29180</v>
      </c>
      <c r="F229" t="s">
        <v>54</v>
      </c>
    </row>
    <row r="230" spans="1:6" x14ac:dyDescent="0.3">
      <c r="A230" s="171">
        <v>461680</v>
      </c>
      <c r="B230" s="172">
        <v>44998</v>
      </c>
      <c r="C230" s="171">
        <v>16779</v>
      </c>
      <c r="D230" s="171" t="s">
        <v>91</v>
      </c>
      <c r="E230" s="170">
        <v>82309</v>
      </c>
      <c r="F230" t="s">
        <v>54</v>
      </c>
    </row>
    <row r="231" spans="1:6" x14ac:dyDescent="0.3">
      <c r="A231" s="171">
        <v>461679</v>
      </c>
      <c r="B231" s="172">
        <v>44998</v>
      </c>
      <c r="C231" s="171">
        <v>16779</v>
      </c>
      <c r="D231" s="171" t="s">
        <v>91</v>
      </c>
      <c r="E231" s="170">
        <v>48698</v>
      </c>
      <c r="F231" t="s">
        <v>54</v>
      </c>
    </row>
    <row r="232" spans="1:6" x14ac:dyDescent="0.3">
      <c r="A232" s="171">
        <v>461678</v>
      </c>
      <c r="B232" s="172">
        <v>44998</v>
      </c>
      <c r="C232" s="171">
        <v>16779</v>
      </c>
      <c r="D232" s="171" t="s">
        <v>91</v>
      </c>
      <c r="E232" s="170">
        <v>5198</v>
      </c>
      <c r="F232" t="s">
        <v>53</v>
      </c>
    </row>
    <row r="233" spans="1:6" x14ac:dyDescent="0.3">
      <c r="A233" s="171">
        <v>461677</v>
      </c>
      <c r="B233" s="172">
        <v>44998</v>
      </c>
      <c r="C233" s="171">
        <v>16779</v>
      </c>
      <c r="D233" s="171" t="s">
        <v>91</v>
      </c>
      <c r="E233" s="170">
        <v>22985</v>
      </c>
      <c r="F233" t="s">
        <v>53</v>
      </c>
    </row>
    <row r="234" spans="1:6" x14ac:dyDescent="0.3">
      <c r="A234" s="171">
        <v>461676</v>
      </c>
      <c r="B234" s="172">
        <v>44998</v>
      </c>
      <c r="C234" s="171">
        <v>16779</v>
      </c>
      <c r="D234" s="171" t="s">
        <v>91</v>
      </c>
      <c r="E234" s="170">
        <v>13882</v>
      </c>
      <c r="F234" t="s">
        <v>53</v>
      </c>
    </row>
    <row r="235" spans="1:6" x14ac:dyDescent="0.3">
      <c r="A235" s="171">
        <v>461675</v>
      </c>
      <c r="B235" s="172">
        <v>44998</v>
      </c>
      <c r="C235" s="171">
        <v>16779</v>
      </c>
      <c r="D235" s="171" t="s">
        <v>91</v>
      </c>
      <c r="E235" s="170">
        <v>13882</v>
      </c>
      <c r="F235" t="s">
        <v>53</v>
      </c>
    </row>
    <row r="236" spans="1:6" x14ac:dyDescent="0.3">
      <c r="A236" s="171">
        <v>461674</v>
      </c>
      <c r="B236" s="172">
        <v>44998</v>
      </c>
      <c r="C236" s="171">
        <v>16779</v>
      </c>
      <c r="D236" s="171" t="s">
        <v>91</v>
      </c>
      <c r="E236" s="170">
        <v>21931</v>
      </c>
      <c r="F236" t="s">
        <v>53</v>
      </c>
    </row>
    <row r="237" spans="1:6" x14ac:dyDescent="0.3">
      <c r="A237" s="171">
        <v>461673</v>
      </c>
      <c r="B237" s="172">
        <v>44998</v>
      </c>
      <c r="C237" s="171">
        <v>16779</v>
      </c>
      <c r="D237" s="171" t="s">
        <v>91</v>
      </c>
      <c r="E237" s="170">
        <v>20830</v>
      </c>
      <c r="F237" t="s">
        <v>53</v>
      </c>
    </row>
    <row r="238" spans="1:6" x14ac:dyDescent="0.3">
      <c r="A238" s="171">
        <v>461672</v>
      </c>
      <c r="B238" s="172">
        <v>44998</v>
      </c>
      <c r="C238" s="171">
        <v>16779</v>
      </c>
      <c r="D238" s="171" t="s">
        <v>91</v>
      </c>
      <c r="E238" s="170">
        <v>23367</v>
      </c>
      <c r="F238" t="s">
        <v>53</v>
      </c>
    </row>
    <row r="239" spans="1:6" x14ac:dyDescent="0.3">
      <c r="A239" s="171">
        <v>461671</v>
      </c>
      <c r="B239" s="172">
        <v>44998</v>
      </c>
      <c r="C239" s="171">
        <v>16779</v>
      </c>
      <c r="D239" s="171" t="s">
        <v>91</v>
      </c>
      <c r="E239" s="170">
        <v>101790</v>
      </c>
      <c r="F239" t="s">
        <v>53</v>
      </c>
    </row>
    <row r="240" spans="1:6" x14ac:dyDescent="0.3">
      <c r="A240" s="171">
        <v>461670</v>
      </c>
      <c r="B240" s="172">
        <v>44998</v>
      </c>
      <c r="C240" s="171">
        <v>16779</v>
      </c>
      <c r="D240" s="171" t="s">
        <v>91</v>
      </c>
      <c r="E240" s="170">
        <v>36010</v>
      </c>
      <c r="F240" t="s">
        <v>53</v>
      </c>
    </row>
    <row r="241" spans="1:6" x14ac:dyDescent="0.3">
      <c r="A241" s="171">
        <v>461669</v>
      </c>
      <c r="B241" s="172">
        <v>44998</v>
      </c>
      <c r="C241" s="171">
        <v>16779</v>
      </c>
      <c r="D241" s="171" t="s">
        <v>91</v>
      </c>
      <c r="E241" s="170">
        <v>46064</v>
      </c>
      <c r="F241" t="s">
        <v>54</v>
      </c>
    </row>
    <row r="242" spans="1:6" x14ac:dyDescent="0.3">
      <c r="A242" s="171">
        <v>461668</v>
      </c>
      <c r="B242" s="172">
        <v>44998</v>
      </c>
      <c r="C242" s="171">
        <v>16779</v>
      </c>
      <c r="D242" s="171" t="s">
        <v>91</v>
      </c>
      <c r="E242" s="170">
        <v>36465</v>
      </c>
      <c r="F242" t="s">
        <v>53</v>
      </c>
    </row>
    <row r="243" spans="1:6" x14ac:dyDescent="0.3">
      <c r="A243" s="171">
        <v>461667</v>
      </c>
      <c r="B243" s="172">
        <v>44998</v>
      </c>
      <c r="C243" s="171">
        <v>16779</v>
      </c>
      <c r="D243" s="171" t="s">
        <v>91</v>
      </c>
      <c r="E243" s="170">
        <v>68077</v>
      </c>
      <c r="F243" t="s">
        <v>54</v>
      </c>
    </row>
    <row r="244" spans="1:6" x14ac:dyDescent="0.3">
      <c r="A244" s="171">
        <v>461666</v>
      </c>
      <c r="B244" s="172">
        <v>44998</v>
      </c>
      <c r="C244" s="171">
        <v>16779</v>
      </c>
      <c r="D244" s="171" t="s">
        <v>91</v>
      </c>
      <c r="E244" s="170">
        <v>30338</v>
      </c>
      <c r="F244" t="s">
        <v>54</v>
      </c>
    </row>
    <row r="245" spans="1:6" x14ac:dyDescent="0.3">
      <c r="A245" s="171">
        <v>461665</v>
      </c>
      <c r="B245" s="172">
        <v>44998</v>
      </c>
      <c r="C245" s="171">
        <v>16779</v>
      </c>
      <c r="D245" s="171" t="s">
        <v>91</v>
      </c>
      <c r="E245" s="170">
        <v>28752</v>
      </c>
      <c r="F245" t="s">
        <v>54</v>
      </c>
    </row>
    <row r="246" spans="1:6" x14ac:dyDescent="0.3">
      <c r="A246" s="171">
        <v>461664</v>
      </c>
      <c r="B246" s="172">
        <v>44998</v>
      </c>
      <c r="C246" s="171">
        <v>16779</v>
      </c>
      <c r="D246" s="171" t="s">
        <v>91</v>
      </c>
      <c r="E246" s="170">
        <v>57319</v>
      </c>
      <c r="F246" t="s">
        <v>54</v>
      </c>
    </row>
    <row r="247" spans="1:6" x14ac:dyDescent="0.3">
      <c r="A247" s="171">
        <v>461663</v>
      </c>
      <c r="B247" s="172">
        <v>44998</v>
      </c>
      <c r="C247" s="171">
        <v>16779</v>
      </c>
      <c r="D247" s="171" t="s">
        <v>91</v>
      </c>
      <c r="E247" s="170">
        <v>82754</v>
      </c>
      <c r="F247" t="s">
        <v>54</v>
      </c>
    </row>
    <row r="248" spans="1:6" x14ac:dyDescent="0.3">
      <c r="A248" s="171">
        <v>461662</v>
      </c>
      <c r="B248" s="172">
        <v>44998</v>
      </c>
      <c r="C248" s="171">
        <v>16779</v>
      </c>
      <c r="D248" s="171" t="s">
        <v>91</v>
      </c>
      <c r="E248" s="170">
        <v>58975</v>
      </c>
      <c r="F248" t="s">
        <v>54</v>
      </c>
    </row>
    <row r="249" spans="1:6" x14ac:dyDescent="0.3">
      <c r="A249" s="171">
        <v>461661</v>
      </c>
      <c r="B249" s="172">
        <v>44998</v>
      </c>
      <c r="C249" s="171">
        <v>16779</v>
      </c>
      <c r="D249" s="171" t="s">
        <v>91</v>
      </c>
      <c r="E249" s="170">
        <v>54801</v>
      </c>
      <c r="F249" t="s">
        <v>54</v>
      </c>
    </row>
    <row r="250" spans="1:6" x14ac:dyDescent="0.3">
      <c r="A250" s="171">
        <v>461660</v>
      </c>
      <c r="B250" s="172">
        <v>44998</v>
      </c>
      <c r="C250" s="171">
        <v>16779</v>
      </c>
      <c r="D250" s="171" t="s">
        <v>91</v>
      </c>
      <c r="E250" s="170">
        <v>32623</v>
      </c>
      <c r="F250" t="s">
        <v>54</v>
      </c>
    </row>
    <row r="251" spans="1:6" x14ac:dyDescent="0.3">
      <c r="A251" s="171">
        <v>461659</v>
      </c>
      <c r="B251" s="172">
        <v>44998</v>
      </c>
      <c r="C251" s="171">
        <v>16779</v>
      </c>
      <c r="D251" s="171" t="s">
        <v>91</v>
      </c>
      <c r="E251" s="170">
        <v>47144</v>
      </c>
      <c r="F251" t="s">
        <v>54</v>
      </c>
    </row>
    <row r="252" spans="1:6" x14ac:dyDescent="0.3">
      <c r="A252" s="171">
        <v>461658</v>
      </c>
      <c r="B252" s="172">
        <v>44998</v>
      </c>
      <c r="C252" s="171">
        <v>16779</v>
      </c>
      <c r="D252" s="171" t="s">
        <v>91</v>
      </c>
      <c r="E252" s="170">
        <v>6572</v>
      </c>
      <c r="F252" t="s">
        <v>53</v>
      </c>
    </row>
    <row r="253" spans="1:6" x14ac:dyDescent="0.3">
      <c r="A253" s="171">
        <v>461657</v>
      </c>
      <c r="B253" s="172">
        <v>44998</v>
      </c>
      <c r="C253" s="171">
        <v>16779</v>
      </c>
      <c r="D253" s="171" t="s">
        <v>91</v>
      </c>
      <c r="E253" s="170">
        <v>6546</v>
      </c>
      <c r="F253" t="s">
        <v>53</v>
      </c>
    </row>
    <row r="254" spans="1:6" x14ac:dyDescent="0.3">
      <c r="A254" s="171">
        <v>461656</v>
      </c>
      <c r="B254" s="172">
        <v>44998</v>
      </c>
      <c r="C254" s="171">
        <v>16779</v>
      </c>
      <c r="D254" s="171" t="s">
        <v>91</v>
      </c>
      <c r="E254" s="170">
        <v>37465</v>
      </c>
      <c r="F254" t="s">
        <v>54</v>
      </c>
    </row>
    <row r="255" spans="1:6" x14ac:dyDescent="0.3">
      <c r="A255" s="171">
        <v>461655</v>
      </c>
      <c r="B255" s="172">
        <v>44998</v>
      </c>
      <c r="C255" s="171">
        <v>16779</v>
      </c>
      <c r="D255" s="171" t="s">
        <v>91</v>
      </c>
      <c r="E255" s="170">
        <v>33595</v>
      </c>
      <c r="F255" t="s">
        <v>54</v>
      </c>
    </row>
    <row r="256" spans="1:6" x14ac:dyDescent="0.3">
      <c r="A256" s="171">
        <v>461654</v>
      </c>
      <c r="B256" s="172">
        <v>44998</v>
      </c>
      <c r="C256" s="171">
        <v>16779</v>
      </c>
      <c r="D256" s="171" t="s">
        <v>91</v>
      </c>
      <c r="E256" s="170">
        <v>37447</v>
      </c>
      <c r="F256" t="s">
        <v>54</v>
      </c>
    </row>
    <row r="257" spans="1:6" x14ac:dyDescent="0.3">
      <c r="A257" s="171">
        <v>461653</v>
      </c>
      <c r="B257" s="172">
        <v>44998</v>
      </c>
      <c r="C257" s="171">
        <v>16779</v>
      </c>
      <c r="D257" s="171" t="s">
        <v>91</v>
      </c>
      <c r="E257" s="170">
        <v>24901</v>
      </c>
      <c r="F257" t="s">
        <v>54</v>
      </c>
    </row>
    <row r="258" spans="1:6" x14ac:dyDescent="0.3">
      <c r="A258" s="171">
        <v>461652</v>
      </c>
      <c r="B258" s="172">
        <v>44998</v>
      </c>
      <c r="C258" s="171">
        <v>16779</v>
      </c>
      <c r="D258" s="171" t="s">
        <v>91</v>
      </c>
      <c r="E258" s="170">
        <v>30060</v>
      </c>
      <c r="F258" t="s">
        <v>54</v>
      </c>
    </row>
    <row r="259" spans="1:6" x14ac:dyDescent="0.3">
      <c r="A259" s="171">
        <v>461650</v>
      </c>
      <c r="B259" s="172">
        <v>44994</v>
      </c>
      <c r="C259" s="171">
        <v>16779</v>
      </c>
      <c r="D259" s="171" t="s">
        <v>91</v>
      </c>
      <c r="E259" s="170">
        <v>29617</v>
      </c>
      <c r="F259" t="s">
        <v>54</v>
      </c>
    </row>
    <row r="260" spans="1:6" x14ac:dyDescent="0.3">
      <c r="A260" s="177">
        <v>460529</v>
      </c>
      <c r="B260" s="253">
        <v>44665</v>
      </c>
      <c r="C260" s="177">
        <v>10309</v>
      </c>
      <c r="D260" t="s">
        <v>44</v>
      </c>
      <c r="E260" s="1">
        <v>249513.25</v>
      </c>
      <c r="F260" t="s">
        <v>96</v>
      </c>
    </row>
  </sheetData>
  <autoFilter ref="A7:G260" xr:uid="{7DF59796-7BFB-41A4-B8C9-EDA84821FFC1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68F9-F404-42CD-9932-14F482B629F5}">
  <sheetPr>
    <tabColor rgb="FF00B050"/>
  </sheetPr>
  <dimension ref="A1:F240"/>
  <sheetViews>
    <sheetView workbookViewId="0">
      <selection activeCell="H25" sqref="H25"/>
    </sheetView>
  </sheetViews>
  <sheetFormatPr defaultRowHeight="14.4" x14ac:dyDescent="0.3"/>
  <cols>
    <col min="1" max="3" width="17" style="165" customWidth="1"/>
    <col min="4" max="4" width="47.109375" style="165" customWidth="1"/>
    <col min="5" max="5" width="17" style="1" customWidth="1"/>
    <col min="6" max="6" width="36" style="165" customWidth="1"/>
    <col min="7" max="7" width="8.88671875" style="165"/>
    <col min="8" max="8" width="26" style="165" customWidth="1"/>
    <col min="9" max="9" width="34.44140625" style="165" customWidth="1"/>
    <col min="10" max="16384" width="8.88671875" style="165"/>
  </cols>
  <sheetData>
    <row r="1" spans="1:6" x14ac:dyDescent="0.3">
      <c r="A1" s="125" t="s">
        <v>1553</v>
      </c>
      <c r="B1" s="275"/>
      <c r="C1" s="276"/>
    </row>
    <row r="2" spans="1:6" x14ac:dyDescent="0.3">
      <c r="A2" s="277" t="s">
        <v>1550</v>
      </c>
      <c r="B2" s="275"/>
      <c r="C2" s="276"/>
      <c r="D2" s="225" t="s">
        <v>1606</v>
      </c>
    </row>
    <row r="3" spans="1:6" x14ac:dyDescent="0.3">
      <c r="A3" s="277" t="s">
        <v>1560</v>
      </c>
      <c r="B3" s="275"/>
      <c r="C3" s="276"/>
    </row>
    <row r="4" spans="1:6" x14ac:dyDescent="0.3">
      <c r="A4" s="307" t="s">
        <v>1614</v>
      </c>
      <c r="B4" s="275"/>
      <c r="C4" s="276"/>
    </row>
    <row r="5" spans="1:6" x14ac:dyDescent="0.3">
      <c r="A5" s="166" t="s">
        <v>1636</v>
      </c>
      <c r="B5" s="275"/>
      <c r="C5" s="276"/>
    </row>
    <row r="6" spans="1:6" ht="15.6" x14ac:dyDescent="0.3">
      <c r="E6" s="146">
        <f>SUBTOTAL(9,E8:E236)</f>
        <v>184584226.95999998</v>
      </c>
    </row>
    <row r="7" spans="1:6" s="274" customFormat="1" ht="16.2" customHeight="1" x14ac:dyDescent="0.3">
      <c r="A7" s="278" t="s">
        <v>27</v>
      </c>
      <c r="B7" s="278" t="s">
        <v>1609</v>
      </c>
      <c r="C7" s="278" t="s">
        <v>1610</v>
      </c>
      <c r="D7" s="278" t="s">
        <v>1611</v>
      </c>
      <c r="E7" s="279" t="s">
        <v>1612</v>
      </c>
      <c r="F7" s="278" t="s">
        <v>1613</v>
      </c>
    </row>
    <row r="8" spans="1:6" x14ac:dyDescent="0.3">
      <c r="A8" s="165">
        <v>464673</v>
      </c>
      <c r="B8" s="280">
        <v>45838</v>
      </c>
      <c r="C8" s="165">
        <v>10247</v>
      </c>
      <c r="D8" s="165" t="s">
        <v>32</v>
      </c>
      <c r="E8" s="1">
        <v>18565</v>
      </c>
      <c r="F8" s="165" t="s">
        <v>54</v>
      </c>
    </row>
    <row r="9" spans="1:6" x14ac:dyDescent="0.3">
      <c r="A9" s="165">
        <v>464672</v>
      </c>
      <c r="B9" s="280">
        <v>45838</v>
      </c>
      <c r="C9" s="165">
        <v>10438</v>
      </c>
      <c r="D9" s="165" t="s">
        <v>103</v>
      </c>
      <c r="E9" s="1">
        <v>12206.44</v>
      </c>
      <c r="F9" s="165" t="s">
        <v>54</v>
      </c>
    </row>
    <row r="10" spans="1:6" x14ac:dyDescent="0.3">
      <c r="A10" s="165">
        <v>464643</v>
      </c>
      <c r="B10" s="280">
        <v>45824</v>
      </c>
      <c r="C10" s="165">
        <v>27018</v>
      </c>
      <c r="D10" s="165" t="s">
        <v>355</v>
      </c>
      <c r="E10" s="1">
        <v>10300</v>
      </c>
      <c r="F10" s="165" t="s">
        <v>54</v>
      </c>
    </row>
    <row r="11" spans="1:6" x14ac:dyDescent="0.3">
      <c r="A11" s="165">
        <v>464576</v>
      </c>
      <c r="B11" s="280">
        <v>45810</v>
      </c>
      <c r="C11" s="165">
        <v>10448</v>
      </c>
      <c r="D11" s="165" t="s">
        <v>37</v>
      </c>
      <c r="E11" s="1">
        <v>36547</v>
      </c>
      <c r="F11" s="165" t="s">
        <v>54</v>
      </c>
    </row>
    <row r="12" spans="1:6" x14ac:dyDescent="0.3">
      <c r="A12" s="165">
        <v>464542</v>
      </c>
      <c r="B12" s="280">
        <v>45799</v>
      </c>
      <c r="C12" s="165">
        <v>23665</v>
      </c>
      <c r="D12" s="165" t="s">
        <v>1521</v>
      </c>
      <c r="E12" s="1">
        <v>204938.16</v>
      </c>
      <c r="F12" s="165" t="s">
        <v>54</v>
      </c>
    </row>
    <row r="13" spans="1:6" x14ac:dyDescent="0.3">
      <c r="A13" s="165">
        <v>464538</v>
      </c>
      <c r="B13" s="280">
        <v>45798</v>
      </c>
      <c r="C13" s="165">
        <v>10274</v>
      </c>
      <c r="D13" s="165" t="s">
        <v>116</v>
      </c>
      <c r="E13" s="1">
        <v>24657</v>
      </c>
      <c r="F13" s="165" t="s">
        <v>54</v>
      </c>
    </row>
    <row r="14" spans="1:6" x14ac:dyDescent="0.3">
      <c r="A14" s="165">
        <v>464537</v>
      </c>
      <c r="B14" s="280">
        <v>45798</v>
      </c>
      <c r="C14" s="165">
        <v>24769</v>
      </c>
      <c r="D14" s="165" t="s">
        <v>1518</v>
      </c>
      <c r="E14" s="1">
        <v>12463</v>
      </c>
      <c r="F14" s="165" t="s">
        <v>54</v>
      </c>
    </row>
    <row r="15" spans="1:6" x14ac:dyDescent="0.3">
      <c r="A15" s="165">
        <v>464536</v>
      </c>
      <c r="B15" s="280">
        <v>45798</v>
      </c>
      <c r="C15" s="165">
        <v>24769</v>
      </c>
      <c r="D15" s="165" t="s">
        <v>1518</v>
      </c>
      <c r="E15" s="1">
        <v>20691</v>
      </c>
      <c r="F15" s="165" t="s">
        <v>54</v>
      </c>
    </row>
    <row r="16" spans="1:6" x14ac:dyDescent="0.3">
      <c r="A16" s="165">
        <v>464529</v>
      </c>
      <c r="B16" s="280">
        <v>45798</v>
      </c>
      <c r="C16" s="165">
        <v>10247</v>
      </c>
      <c r="D16" s="165" t="s">
        <v>32</v>
      </c>
      <c r="E16" s="1">
        <v>17970.25</v>
      </c>
      <c r="F16" s="165" t="s">
        <v>54</v>
      </c>
    </row>
    <row r="17" spans="1:6" x14ac:dyDescent="0.3">
      <c r="A17" s="165">
        <v>464524</v>
      </c>
      <c r="B17" s="280">
        <v>45798</v>
      </c>
      <c r="C17" s="165">
        <v>10438</v>
      </c>
      <c r="D17" s="165" t="s">
        <v>103</v>
      </c>
      <c r="E17" s="1">
        <v>439724.38</v>
      </c>
      <c r="F17" s="165" t="s">
        <v>54</v>
      </c>
    </row>
    <row r="18" spans="1:6" x14ac:dyDescent="0.3">
      <c r="A18" s="165">
        <v>464523</v>
      </c>
      <c r="B18" s="280">
        <v>45798</v>
      </c>
      <c r="C18" s="165">
        <v>10280</v>
      </c>
      <c r="D18" s="165" t="s">
        <v>89</v>
      </c>
      <c r="E18" s="1">
        <v>12350</v>
      </c>
      <c r="F18" s="165" t="s">
        <v>54</v>
      </c>
    </row>
    <row r="19" spans="1:6" x14ac:dyDescent="0.3">
      <c r="A19" s="165">
        <v>464503</v>
      </c>
      <c r="B19" s="280">
        <v>45790</v>
      </c>
      <c r="C19" s="165">
        <v>10320</v>
      </c>
      <c r="D19" s="165" t="s">
        <v>47</v>
      </c>
      <c r="E19" s="1">
        <v>2295</v>
      </c>
      <c r="F19" s="165" t="s">
        <v>54</v>
      </c>
    </row>
    <row r="20" spans="1:6" x14ac:dyDescent="0.3">
      <c r="A20" s="165">
        <v>464489</v>
      </c>
      <c r="B20" s="280">
        <v>45785</v>
      </c>
      <c r="C20" s="165">
        <v>22510</v>
      </c>
      <c r="D20" s="165" t="s">
        <v>102</v>
      </c>
      <c r="E20" s="1">
        <v>6989.49</v>
      </c>
      <c r="F20" s="165" t="s">
        <v>54</v>
      </c>
    </row>
    <row r="21" spans="1:6" x14ac:dyDescent="0.3">
      <c r="A21" s="165">
        <v>464488</v>
      </c>
      <c r="B21" s="280">
        <v>45785</v>
      </c>
      <c r="C21" s="165">
        <v>24692</v>
      </c>
      <c r="D21" s="165" t="s">
        <v>119</v>
      </c>
      <c r="E21" s="1">
        <v>224283.77</v>
      </c>
      <c r="F21" s="165" t="s">
        <v>54</v>
      </c>
    </row>
    <row r="22" spans="1:6" x14ac:dyDescent="0.3">
      <c r="A22" s="165">
        <v>464486</v>
      </c>
      <c r="B22" s="280">
        <v>45785</v>
      </c>
      <c r="C22" s="165">
        <v>24769</v>
      </c>
      <c r="D22" s="165" t="s">
        <v>1518</v>
      </c>
      <c r="E22" s="1">
        <v>21382</v>
      </c>
      <c r="F22" s="165" t="s">
        <v>54</v>
      </c>
    </row>
    <row r="23" spans="1:6" x14ac:dyDescent="0.3">
      <c r="A23" s="165">
        <v>464485</v>
      </c>
      <c r="B23" s="280">
        <v>45785</v>
      </c>
      <c r="C23" s="165">
        <v>24769</v>
      </c>
      <c r="D23" s="165" t="s">
        <v>1518</v>
      </c>
      <c r="E23" s="1">
        <v>20887</v>
      </c>
      <c r="F23" s="165" t="s">
        <v>54</v>
      </c>
    </row>
    <row r="24" spans="1:6" x14ac:dyDescent="0.3">
      <c r="A24" s="165">
        <v>464478</v>
      </c>
      <c r="B24" s="280">
        <v>45785</v>
      </c>
      <c r="C24" s="165">
        <v>25011</v>
      </c>
      <c r="D24" s="165" t="s">
        <v>239</v>
      </c>
      <c r="E24" s="1">
        <v>99000</v>
      </c>
      <c r="F24" s="165" t="s">
        <v>54</v>
      </c>
    </row>
    <row r="25" spans="1:6" x14ac:dyDescent="0.3">
      <c r="A25" s="165">
        <v>464459</v>
      </c>
      <c r="B25" s="280">
        <v>45779</v>
      </c>
      <c r="C25" s="165">
        <v>10208</v>
      </c>
      <c r="D25" s="165" t="s">
        <v>30</v>
      </c>
      <c r="E25" s="1">
        <v>152196</v>
      </c>
      <c r="F25" s="165" t="s">
        <v>54</v>
      </c>
    </row>
    <row r="26" spans="1:6" x14ac:dyDescent="0.3">
      <c r="A26" s="165">
        <v>464456</v>
      </c>
      <c r="B26" s="280">
        <v>45779</v>
      </c>
      <c r="C26" s="165">
        <v>24769</v>
      </c>
      <c r="D26" s="165" t="s">
        <v>1518</v>
      </c>
      <c r="E26" s="1">
        <v>20544</v>
      </c>
      <c r="F26" s="165" t="s">
        <v>54</v>
      </c>
    </row>
    <row r="27" spans="1:6" x14ac:dyDescent="0.3">
      <c r="A27" s="165">
        <v>464438</v>
      </c>
      <c r="B27" s="280">
        <v>45777</v>
      </c>
      <c r="C27" s="165">
        <v>27060</v>
      </c>
      <c r="D27" s="165" t="s">
        <v>1548</v>
      </c>
      <c r="E27" s="1">
        <v>850.3</v>
      </c>
      <c r="F27" s="165" t="s">
        <v>54</v>
      </c>
    </row>
    <row r="28" spans="1:6" x14ac:dyDescent="0.3">
      <c r="A28" s="165">
        <v>464423</v>
      </c>
      <c r="B28" s="280">
        <v>45775</v>
      </c>
      <c r="C28" s="165">
        <v>25243</v>
      </c>
      <c r="D28" s="165" t="s">
        <v>236</v>
      </c>
      <c r="E28" s="11">
        <v>88800</v>
      </c>
      <c r="F28" s="165" t="s">
        <v>54</v>
      </c>
    </row>
    <row r="29" spans="1:6" x14ac:dyDescent="0.3">
      <c r="A29" s="165">
        <v>464423</v>
      </c>
      <c r="B29" s="280">
        <v>45775</v>
      </c>
      <c r="C29" s="165">
        <v>25243</v>
      </c>
      <c r="D29" s="165" t="s">
        <v>236</v>
      </c>
      <c r="E29" s="11">
        <v>0</v>
      </c>
      <c r="F29" s="165" t="s">
        <v>54</v>
      </c>
    </row>
    <row r="30" spans="1:6" x14ac:dyDescent="0.3">
      <c r="A30" s="165">
        <v>464347</v>
      </c>
      <c r="B30" s="280">
        <v>45747</v>
      </c>
      <c r="C30" s="165">
        <v>25243</v>
      </c>
      <c r="D30" s="165" t="s">
        <v>236</v>
      </c>
      <c r="E30" s="11">
        <v>114471</v>
      </c>
      <c r="F30" s="165" t="s">
        <v>54</v>
      </c>
    </row>
    <row r="31" spans="1:6" x14ac:dyDescent="0.3">
      <c r="A31" s="165">
        <v>464347</v>
      </c>
      <c r="B31" s="280">
        <v>45747</v>
      </c>
      <c r="C31" s="165">
        <v>25243</v>
      </c>
      <c r="D31" s="165" t="s">
        <v>236</v>
      </c>
      <c r="E31" s="11">
        <v>0</v>
      </c>
      <c r="F31" s="165" t="s">
        <v>54</v>
      </c>
    </row>
    <row r="32" spans="1:6" x14ac:dyDescent="0.3">
      <c r="A32" s="165">
        <v>464347</v>
      </c>
      <c r="B32" s="280">
        <v>45747</v>
      </c>
      <c r="C32" s="165">
        <v>25243</v>
      </c>
      <c r="D32" s="165" t="s">
        <v>236</v>
      </c>
      <c r="E32" s="11">
        <v>0</v>
      </c>
      <c r="F32" s="165" t="s">
        <v>54</v>
      </c>
    </row>
    <row r="33" spans="1:6" x14ac:dyDescent="0.3">
      <c r="A33" s="165">
        <v>464347</v>
      </c>
      <c r="B33" s="280">
        <v>45747</v>
      </c>
      <c r="C33" s="165">
        <v>25243</v>
      </c>
      <c r="D33" s="165" t="s">
        <v>236</v>
      </c>
      <c r="E33" s="11">
        <v>0</v>
      </c>
      <c r="F33" s="165" t="s">
        <v>54</v>
      </c>
    </row>
    <row r="34" spans="1:6" x14ac:dyDescent="0.3">
      <c r="A34" s="165">
        <v>464347</v>
      </c>
      <c r="B34" s="280">
        <v>45747</v>
      </c>
      <c r="C34" s="165">
        <v>25243</v>
      </c>
      <c r="D34" s="165" t="s">
        <v>236</v>
      </c>
      <c r="E34" s="11">
        <v>0</v>
      </c>
      <c r="F34" s="165" t="s">
        <v>54</v>
      </c>
    </row>
    <row r="35" spans="1:6" x14ac:dyDescent="0.3">
      <c r="A35" s="165">
        <v>464346</v>
      </c>
      <c r="B35" s="280">
        <v>45747</v>
      </c>
      <c r="C35" s="165">
        <v>25243</v>
      </c>
      <c r="D35" s="165" t="s">
        <v>236</v>
      </c>
      <c r="E35" s="11">
        <v>245853</v>
      </c>
      <c r="F35" s="165" t="s">
        <v>54</v>
      </c>
    </row>
    <row r="36" spans="1:6" x14ac:dyDescent="0.3">
      <c r="A36" s="165">
        <v>464345</v>
      </c>
      <c r="B36" s="280">
        <v>45744</v>
      </c>
      <c r="C36" s="165">
        <v>25657</v>
      </c>
      <c r="D36" s="165" t="s">
        <v>256</v>
      </c>
      <c r="E36" s="1">
        <v>3000</v>
      </c>
      <c r="F36" s="165" t="s">
        <v>54</v>
      </c>
    </row>
    <row r="37" spans="1:6" x14ac:dyDescent="0.3">
      <c r="A37" s="165">
        <v>464344</v>
      </c>
      <c r="B37" s="280">
        <v>45744</v>
      </c>
      <c r="C37" s="165">
        <v>10309</v>
      </c>
      <c r="D37" s="165" t="s">
        <v>44</v>
      </c>
      <c r="E37" s="1">
        <v>26250</v>
      </c>
      <c r="F37" s="165" t="s">
        <v>54</v>
      </c>
    </row>
    <row r="38" spans="1:6" x14ac:dyDescent="0.3">
      <c r="A38" s="165">
        <v>464291</v>
      </c>
      <c r="B38" s="280">
        <v>45728</v>
      </c>
      <c r="C38" s="165">
        <v>26046</v>
      </c>
      <c r="D38" s="165" t="s">
        <v>352</v>
      </c>
      <c r="E38" s="1">
        <v>265890.13</v>
      </c>
      <c r="F38" s="165" t="s">
        <v>54</v>
      </c>
    </row>
    <row r="39" spans="1:6" x14ac:dyDescent="0.3">
      <c r="A39" s="165">
        <v>464283</v>
      </c>
      <c r="B39" s="280">
        <v>45726</v>
      </c>
      <c r="C39" s="165">
        <v>28426</v>
      </c>
      <c r="D39" s="165" t="s">
        <v>1531</v>
      </c>
      <c r="E39" s="1">
        <v>85742.05</v>
      </c>
      <c r="F39" s="165" t="s">
        <v>54</v>
      </c>
    </row>
    <row r="40" spans="1:6" x14ac:dyDescent="0.3">
      <c r="A40" s="165">
        <v>464270</v>
      </c>
      <c r="B40" s="280">
        <v>45723</v>
      </c>
      <c r="C40" s="165">
        <v>10309</v>
      </c>
      <c r="D40" s="165" t="s">
        <v>44</v>
      </c>
      <c r="E40" s="1">
        <v>372238</v>
      </c>
      <c r="F40" s="165" t="s">
        <v>54</v>
      </c>
    </row>
    <row r="41" spans="1:6" x14ac:dyDescent="0.3">
      <c r="A41" s="165">
        <v>464268</v>
      </c>
      <c r="B41" s="280">
        <v>45723</v>
      </c>
      <c r="C41" s="165">
        <v>10309</v>
      </c>
      <c r="D41" s="165" t="s">
        <v>44</v>
      </c>
      <c r="E41" s="1">
        <v>365734.21</v>
      </c>
      <c r="F41" s="165" t="s">
        <v>54</v>
      </c>
    </row>
    <row r="42" spans="1:6" x14ac:dyDescent="0.3">
      <c r="A42" s="165">
        <v>464266</v>
      </c>
      <c r="B42" s="280">
        <v>45723</v>
      </c>
      <c r="C42" s="165">
        <v>10309</v>
      </c>
      <c r="D42" s="165" t="s">
        <v>44</v>
      </c>
      <c r="E42" s="1">
        <v>302796.61</v>
      </c>
      <c r="F42" s="165" t="s">
        <v>54</v>
      </c>
    </row>
    <row r="43" spans="1:6" x14ac:dyDescent="0.3">
      <c r="A43" s="165">
        <v>464265</v>
      </c>
      <c r="B43" s="280">
        <v>45723</v>
      </c>
      <c r="C43" s="165">
        <v>10309</v>
      </c>
      <c r="D43" s="165" t="s">
        <v>44</v>
      </c>
      <c r="E43" s="1">
        <v>525355.67000000004</v>
      </c>
      <c r="F43" s="165" t="s">
        <v>54</v>
      </c>
    </row>
    <row r="44" spans="1:6" x14ac:dyDescent="0.3">
      <c r="A44" s="165">
        <v>464264</v>
      </c>
      <c r="B44" s="280">
        <v>45723</v>
      </c>
      <c r="C44" s="165">
        <v>10309</v>
      </c>
      <c r="D44" s="165" t="s">
        <v>44</v>
      </c>
      <c r="E44" s="1">
        <v>343441.73</v>
      </c>
      <c r="F44" s="165" t="s">
        <v>54</v>
      </c>
    </row>
    <row r="45" spans="1:6" x14ac:dyDescent="0.3">
      <c r="A45" s="165">
        <v>464260</v>
      </c>
      <c r="B45" s="280">
        <v>45723</v>
      </c>
      <c r="C45" s="165">
        <v>10320</v>
      </c>
      <c r="D45" s="165" t="s">
        <v>47</v>
      </c>
      <c r="E45" s="1">
        <v>8570</v>
      </c>
      <c r="F45" s="165" t="s">
        <v>54</v>
      </c>
    </row>
    <row r="46" spans="1:6" x14ac:dyDescent="0.3">
      <c r="A46" s="165">
        <v>464259</v>
      </c>
      <c r="B46" s="280">
        <v>45723</v>
      </c>
      <c r="C46" s="165">
        <v>28303</v>
      </c>
      <c r="D46" s="165" t="s">
        <v>1510</v>
      </c>
      <c r="E46" s="1">
        <v>1132894</v>
      </c>
      <c r="F46" s="165" t="s">
        <v>54</v>
      </c>
    </row>
    <row r="47" spans="1:6" x14ac:dyDescent="0.3">
      <c r="A47" s="165">
        <v>464258</v>
      </c>
      <c r="B47" s="280">
        <v>45723</v>
      </c>
      <c r="C47" s="165">
        <v>10320</v>
      </c>
      <c r="D47" s="165" t="s">
        <v>47</v>
      </c>
      <c r="E47" s="1">
        <v>7225</v>
      </c>
      <c r="F47" s="165" t="s">
        <v>54</v>
      </c>
    </row>
    <row r="48" spans="1:6" x14ac:dyDescent="0.3">
      <c r="A48" s="165">
        <v>464257</v>
      </c>
      <c r="B48" s="280">
        <v>45723</v>
      </c>
      <c r="C48" s="165">
        <v>23174</v>
      </c>
      <c r="D48" s="165" t="s">
        <v>95</v>
      </c>
      <c r="E48" s="1">
        <v>722798</v>
      </c>
      <c r="F48" s="165" t="s">
        <v>54</v>
      </c>
    </row>
    <row r="49" spans="1:6" x14ac:dyDescent="0.3">
      <c r="A49" s="165">
        <v>464254</v>
      </c>
      <c r="B49" s="280">
        <v>45721</v>
      </c>
      <c r="C49" s="165">
        <v>10438</v>
      </c>
      <c r="D49" s="165" t="s">
        <v>103</v>
      </c>
      <c r="E49" s="1">
        <v>51250.47</v>
      </c>
      <c r="F49" s="165" t="s">
        <v>54</v>
      </c>
    </row>
    <row r="50" spans="1:6" x14ac:dyDescent="0.3">
      <c r="A50" s="165">
        <v>464244</v>
      </c>
      <c r="B50" s="280">
        <v>45719</v>
      </c>
      <c r="C50" s="165">
        <v>24038</v>
      </c>
      <c r="D50" s="165" t="s">
        <v>104</v>
      </c>
      <c r="E50" s="1">
        <v>62889.4</v>
      </c>
      <c r="F50" s="165" t="s">
        <v>54</v>
      </c>
    </row>
    <row r="51" spans="1:6" x14ac:dyDescent="0.3">
      <c r="A51" s="165">
        <v>464237</v>
      </c>
      <c r="B51" s="280">
        <v>45716</v>
      </c>
      <c r="C51" s="165">
        <v>22857</v>
      </c>
      <c r="D51" s="165" t="s">
        <v>1525</v>
      </c>
      <c r="E51" s="1">
        <v>91560</v>
      </c>
      <c r="F51" s="165" t="s">
        <v>54</v>
      </c>
    </row>
    <row r="52" spans="1:6" x14ac:dyDescent="0.3">
      <c r="A52" s="165">
        <v>464221</v>
      </c>
      <c r="B52" s="280">
        <v>45713</v>
      </c>
      <c r="C52" s="165">
        <v>28337</v>
      </c>
      <c r="D52" s="165" t="s">
        <v>1546</v>
      </c>
      <c r="E52" s="1">
        <v>11010</v>
      </c>
      <c r="F52" s="165" t="s">
        <v>54</v>
      </c>
    </row>
    <row r="53" spans="1:6" x14ac:dyDescent="0.3">
      <c r="A53" s="165">
        <v>464175</v>
      </c>
      <c r="B53" s="280">
        <v>45695</v>
      </c>
      <c r="C53" s="165">
        <v>10247</v>
      </c>
      <c r="D53" s="165" t="s">
        <v>32</v>
      </c>
      <c r="E53" s="1">
        <v>3419.44</v>
      </c>
      <c r="F53" s="165" t="s">
        <v>54</v>
      </c>
    </row>
    <row r="54" spans="1:6" x14ac:dyDescent="0.3">
      <c r="A54" s="165">
        <v>464163</v>
      </c>
      <c r="B54" s="280">
        <v>45693</v>
      </c>
      <c r="C54" s="165">
        <v>10448</v>
      </c>
      <c r="D54" s="165" t="s">
        <v>37</v>
      </c>
      <c r="E54" s="1">
        <v>150753</v>
      </c>
      <c r="F54" s="165" t="s">
        <v>54</v>
      </c>
    </row>
    <row r="55" spans="1:6" x14ac:dyDescent="0.3">
      <c r="A55" s="165">
        <v>464143</v>
      </c>
      <c r="B55" s="280">
        <v>45684</v>
      </c>
      <c r="C55" s="165">
        <v>10320</v>
      </c>
      <c r="D55" s="165" t="s">
        <v>47</v>
      </c>
      <c r="E55" s="1">
        <v>1750</v>
      </c>
      <c r="F55" s="165" t="s">
        <v>54</v>
      </c>
    </row>
    <row r="56" spans="1:6" x14ac:dyDescent="0.3">
      <c r="A56" s="165">
        <v>464138</v>
      </c>
      <c r="B56" s="280">
        <v>45681</v>
      </c>
      <c r="C56" s="165">
        <v>27992</v>
      </c>
      <c r="D56" s="165" t="s">
        <v>1512</v>
      </c>
      <c r="E56" s="1">
        <v>807196</v>
      </c>
      <c r="F56" s="165" t="s">
        <v>54</v>
      </c>
    </row>
    <row r="57" spans="1:6" x14ac:dyDescent="0.3">
      <c r="A57" s="165">
        <v>464137</v>
      </c>
      <c r="B57" s="280">
        <v>45681</v>
      </c>
      <c r="C57" s="165">
        <v>27992</v>
      </c>
      <c r="D57" s="165" t="s">
        <v>1512</v>
      </c>
      <c r="E57" s="1">
        <v>3083</v>
      </c>
      <c r="F57" s="165" t="s">
        <v>54</v>
      </c>
    </row>
    <row r="58" spans="1:6" x14ac:dyDescent="0.3">
      <c r="A58" s="165">
        <v>464130</v>
      </c>
      <c r="B58" s="280">
        <v>45680</v>
      </c>
      <c r="C58" s="165">
        <v>10320</v>
      </c>
      <c r="D58" s="165" t="s">
        <v>47</v>
      </c>
      <c r="E58" s="1">
        <v>11155</v>
      </c>
      <c r="F58" s="165" t="s">
        <v>54</v>
      </c>
    </row>
    <row r="59" spans="1:6" x14ac:dyDescent="0.3">
      <c r="A59" s="165">
        <v>464108</v>
      </c>
      <c r="B59" s="280">
        <v>45678</v>
      </c>
      <c r="C59" s="165">
        <v>10320</v>
      </c>
      <c r="D59" s="165" t="s">
        <v>47</v>
      </c>
      <c r="E59" s="1">
        <v>4775</v>
      </c>
      <c r="F59" s="165" t="s">
        <v>54</v>
      </c>
    </row>
    <row r="60" spans="1:6" x14ac:dyDescent="0.3">
      <c r="A60" s="165">
        <v>464107</v>
      </c>
      <c r="B60" s="280">
        <v>45674</v>
      </c>
      <c r="C60" s="165">
        <v>27967</v>
      </c>
      <c r="D60" s="165" t="s">
        <v>1540</v>
      </c>
      <c r="E60" s="1">
        <v>4500</v>
      </c>
      <c r="F60" s="165" t="s">
        <v>54</v>
      </c>
    </row>
    <row r="61" spans="1:6" x14ac:dyDescent="0.3">
      <c r="A61" s="165">
        <v>464106</v>
      </c>
      <c r="B61" s="280">
        <v>45674</v>
      </c>
      <c r="C61" s="165">
        <v>27967</v>
      </c>
      <c r="D61" s="165" t="s">
        <v>1540</v>
      </c>
      <c r="E61" s="1">
        <v>8500</v>
      </c>
      <c r="F61" s="165" t="s">
        <v>54</v>
      </c>
    </row>
    <row r="62" spans="1:6" x14ac:dyDescent="0.3">
      <c r="A62" s="165">
        <v>464100</v>
      </c>
      <c r="B62" s="280">
        <v>45670</v>
      </c>
      <c r="C62" s="165">
        <v>10320</v>
      </c>
      <c r="D62" s="165" t="s">
        <v>47</v>
      </c>
      <c r="E62" s="1">
        <v>12515</v>
      </c>
      <c r="F62" s="165" t="s">
        <v>54</v>
      </c>
    </row>
    <row r="63" spans="1:6" x14ac:dyDescent="0.3">
      <c r="A63" s="165">
        <v>464099</v>
      </c>
      <c r="B63" s="280">
        <v>45670</v>
      </c>
      <c r="C63" s="165">
        <v>10320</v>
      </c>
      <c r="D63" s="165" t="s">
        <v>47</v>
      </c>
      <c r="E63" s="1">
        <v>29500</v>
      </c>
      <c r="F63" s="165" t="s">
        <v>54</v>
      </c>
    </row>
    <row r="64" spans="1:6" x14ac:dyDescent="0.3">
      <c r="A64" s="165">
        <v>464098</v>
      </c>
      <c r="B64" s="280">
        <v>45670</v>
      </c>
      <c r="C64" s="165">
        <v>10320</v>
      </c>
      <c r="D64" s="165" t="s">
        <v>47</v>
      </c>
      <c r="E64" s="1">
        <v>59705</v>
      </c>
      <c r="F64" s="165" t="s">
        <v>54</v>
      </c>
    </row>
    <row r="65" spans="1:6" x14ac:dyDescent="0.3">
      <c r="A65" s="165">
        <v>464094</v>
      </c>
      <c r="B65" s="280">
        <v>45667</v>
      </c>
      <c r="C65" s="165">
        <v>10320</v>
      </c>
      <c r="D65" s="165" t="s">
        <v>47</v>
      </c>
      <c r="E65" s="1">
        <v>16025</v>
      </c>
      <c r="F65" s="165" t="s">
        <v>54</v>
      </c>
    </row>
    <row r="66" spans="1:6" x14ac:dyDescent="0.3">
      <c r="A66" s="165">
        <v>464081</v>
      </c>
      <c r="B66" s="280">
        <v>45659</v>
      </c>
      <c r="C66" s="165">
        <v>10260</v>
      </c>
      <c r="D66" s="165" t="s">
        <v>248</v>
      </c>
      <c r="E66" s="1">
        <v>950</v>
      </c>
      <c r="F66" s="165" t="s">
        <v>54</v>
      </c>
    </row>
    <row r="67" spans="1:6" x14ac:dyDescent="0.3">
      <c r="A67" s="165">
        <v>464079</v>
      </c>
      <c r="B67" s="280">
        <v>45656</v>
      </c>
      <c r="C67" s="165">
        <v>25031</v>
      </c>
      <c r="D67" s="165" t="s">
        <v>223</v>
      </c>
      <c r="E67" s="1">
        <v>6200</v>
      </c>
      <c r="F67" s="165" t="s">
        <v>54</v>
      </c>
    </row>
    <row r="68" spans="1:6" x14ac:dyDescent="0.3">
      <c r="A68" s="165">
        <v>464067</v>
      </c>
      <c r="B68" s="280">
        <v>45645</v>
      </c>
      <c r="C68" s="165">
        <v>25243</v>
      </c>
      <c r="D68" s="165" t="s">
        <v>236</v>
      </c>
      <c r="E68" s="11">
        <v>91196</v>
      </c>
      <c r="F68" s="165" t="s">
        <v>55</v>
      </c>
    </row>
    <row r="69" spans="1:6" x14ac:dyDescent="0.3">
      <c r="A69" s="165">
        <v>464066</v>
      </c>
      <c r="B69" s="280">
        <v>45645</v>
      </c>
      <c r="C69" s="165">
        <v>25243</v>
      </c>
      <c r="D69" s="165" t="s">
        <v>236</v>
      </c>
      <c r="E69" s="11">
        <v>23375</v>
      </c>
      <c r="F69" s="165" t="s">
        <v>55</v>
      </c>
    </row>
    <row r="70" spans="1:6" x14ac:dyDescent="0.3">
      <c r="A70" s="165">
        <v>464064</v>
      </c>
      <c r="B70" s="280">
        <v>45645</v>
      </c>
      <c r="C70" s="165">
        <v>26157</v>
      </c>
      <c r="D70" s="165" t="s">
        <v>354</v>
      </c>
      <c r="E70" s="1">
        <v>688469</v>
      </c>
      <c r="F70" s="165" t="s">
        <v>54</v>
      </c>
    </row>
    <row r="71" spans="1:6" x14ac:dyDescent="0.3">
      <c r="A71" s="165">
        <v>464063</v>
      </c>
      <c r="B71" s="280">
        <v>45644</v>
      </c>
      <c r="C71" s="165">
        <v>25614</v>
      </c>
      <c r="D71" s="165" t="s">
        <v>253</v>
      </c>
      <c r="E71" s="1">
        <v>94626</v>
      </c>
      <c r="F71" s="165" t="s">
        <v>54</v>
      </c>
    </row>
    <row r="72" spans="1:6" x14ac:dyDescent="0.3">
      <c r="A72" s="165">
        <v>464063</v>
      </c>
      <c r="B72" s="280">
        <v>45644</v>
      </c>
      <c r="C72" s="165">
        <v>25614</v>
      </c>
      <c r="D72" s="165" t="s">
        <v>253</v>
      </c>
      <c r="E72" s="1">
        <v>0</v>
      </c>
      <c r="F72" s="165" t="s">
        <v>54</v>
      </c>
    </row>
    <row r="73" spans="1:6" x14ac:dyDescent="0.3">
      <c r="A73" s="165">
        <v>464054</v>
      </c>
      <c r="B73" s="280">
        <v>45644</v>
      </c>
      <c r="C73" s="165">
        <v>24769</v>
      </c>
      <c r="D73" s="165" t="s">
        <v>1518</v>
      </c>
      <c r="E73" s="1">
        <v>27838</v>
      </c>
      <c r="F73" s="165" t="s">
        <v>54</v>
      </c>
    </row>
    <row r="74" spans="1:6" x14ac:dyDescent="0.3">
      <c r="A74" s="165">
        <v>464047</v>
      </c>
      <c r="B74" s="280">
        <v>45639</v>
      </c>
      <c r="C74" s="165">
        <v>25614</v>
      </c>
      <c r="D74" s="165" t="s">
        <v>253</v>
      </c>
      <c r="E74" s="1">
        <v>210209</v>
      </c>
      <c r="F74" s="165" t="s">
        <v>54</v>
      </c>
    </row>
    <row r="75" spans="1:6" x14ac:dyDescent="0.3">
      <c r="A75" s="165">
        <v>464046</v>
      </c>
      <c r="B75" s="280">
        <v>45639</v>
      </c>
      <c r="C75" s="165">
        <v>25614</v>
      </c>
      <c r="D75" s="165" t="s">
        <v>253</v>
      </c>
      <c r="E75" s="1">
        <v>270295</v>
      </c>
      <c r="F75" s="165" t="s">
        <v>54</v>
      </c>
    </row>
    <row r="76" spans="1:6" x14ac:dyDescent="0.3">
      <c r="A76" s="165">
        <v>464043</v>
      </c>
      <c r="B76" s="280">
        <v>45639</v>
      </c>
      <c r="C76" s="165">
        <v>10320</v>
      </c>
      <c r="D76" s="165" t="s">
        <v>47</v>
      </c>
      <c r="E76" s="1">
        <v>25395</v>
      </c>
      <c r="F76" s="165" t="s">
        <v>54</v>
      </c>
    </row>
    <row r="77" spans="1:6" x14ac:dyDescent="0.3">
      <c r="A77" s="165">
        <v>464038</v>
      </c>
      <c r="B77" s="280">
        <v>45638</v>
      </c>
      <c r="C77" s="165">
        <v>10260</v>
      </c>
      <c r="D77" s="165" t="s">
        <v>248</v>
      </c>
      <c r="E77" s="1">
        <v>14900</v>
      </c>
      <c r="F77" s="165" t="s">
        <v>54</v>
      </c>
    </row>
    <row r="78" spans="1:6" x14ac:dyDescent="0.3">
      <c r="A78" s="165">
        <v>464029</v>
      </c>
      <c r="B78" s="280">
        <v>45637</v>
      </c>
      <c r="C78" s="165">
        <v>25657</v>
      </c>
      <c r="D78" s="165" t="s">
        <v>256</v>
      </c>
      <c r="E78" s="1">
        <v>3000</v>
      </c>
      <c r="F78" s="165" t="s">
        <v>55</v>
      </c>
    </row>
    <row r="79" spans="1:6" x14ac:dyDescent="0.3">
      <c r="A79" s="165">
        <v>464028</v>
      </c>
      <c r="B79" s="280">
        <v>45637</v>
      </c>
      <c r="C79" s="165">
        <v>27992</v>
      </c>
      <c r="D79" s="165" t="s">
        <v>1512</v>
      </c>
      <c r="E79" s="1">
        <v>164505</v>
      </c>
      <c r="F79" s="165" t="s">
        <v>54</v>
      </c>
    </row>
    <row r="80" spans="1:6" x14ac:dyDescent="0.3">
      <c r="A80" s="165">
        <v>464008</v>
      </c>
      <c r="B80" s="280">
        <v>45628</v>
      </c>
      <c r="C80" s="165">
        <v>10320</v>
      </c>
      <c r="D80" s="165" t="s">
        <v>47</v>
      </c>
      <c r="E80" s="1">
        <v>9190</v>
      </c>
      <c r="F80" s="165" t="s">
        <v>54</v>
      </c>
    </row>
    <row r="81" spans="1:6" x14ac:dyDescent="0.3">
      <c r="A81" s="165">
        <v>464007</v>
      </c>
      <c r="B81" s="280">
        <v>45628</v>
      </c>
      <c r="C81" s="165">
        <v>10320</v>
      </c>
      <c r="D81" s="165" t="s">
        <v>47</v>
      </c>
      <c r="E81" s="1">
        <v>5390</v>
      </c>
      <c r="F81" s="165" t="s">
        <v>54</v>
      </c>
    </row>
    <row r="82" spans="1:6" x14ac:dyDescent="0.3">
      <c r="A82" s="165">
        <v>463992</v>
      </c>
      <c r="B82" s="280">
        <v>45621</v>
      </c>
      <c r="C82" s="165">
        <v>16643</v>
      </c>
      <c r="D82" s="165" t="s">
        <v>48</v>
      </c>
      <c r="E82" s="1">
        <v>203408</v>
      </c>
      <c r="F82" s="165" t="s">
        <v>54</v>
      </c>
    </row>
    <row r="83" spans="1:6" x14ac:dyDescent="0.3">
      <c r="A83" s="165">
        <v>463991</v>
      </c>
      <c r="B83" s="280">
        <v>45621</v>
      </c>
      <c r="C83" s="165">
        <v>16643</v>
      </c>
      <c r="D83" s="165" t="s">
        <v>48</v>
      </c>
      <c r="E83" s="1">
        <v>1194955</v>
      </c>
      <c r="F83" s="165" t="s">
        <v>54</v>
      </c>
    </row>
    <row r="84" spans="1:6" x14ac:dyDescent="0.3">
      <c r="A84" s="165">
        <v>463990</v>
      </c>
      <c r="B84" s="280">
        <v>45621</v>
      </c>
      <c r="C84" s="165">
        <v>25657</v>
      </c>
      <c r="D84" s="165" t="s">
        <v>256</v>
      </c>
      <c r="E84" s="1">
        <v>3000</v>
      </c>
      <c r="F84" s="165" t="s">
        <v>55</v>
      </c>
    </row>
    <row r="85" spans="1:6" x14ac:dyDescent="0.3">
      <c r="A85" s="165">
        <v>463989</v>
      </c>
      <c r="B85" s="280">
        <v>45621</v>
      </c>
      <c r="C85" s="165">
        <v>25614</v>
      </c>
      <c r="D85" s="165" t="s">
        <v>253</v>
      </c>
      <c r="E85" s="1">
        <v>145929</v>
      </c>
      <c r="F85" s="165" t="s">
        <v>54</v>
      </c>
    </row>
    <row r="86" spans="1:6" x14ac:dyDescent="0.3">
      <c r="A86" s="165">
        <v>463988</v>
      </c>
      <c r="B86" s="280">
        <v>45621</v>
      </c>
      <c r="C86" s="165">
        <v>25614</v>
      </c>
      <c r="D86" s="165" t="s">
        <v>253</v>
      </c>
      <c r="E86" s="1">
        <v>260890</v>
      </c>
      <c r="F86" s="165" t="s">
        <v>54</v>
      </c>
    </row>
    <row r="87" spans="1:6" x14ac:dyDescent="0.3">
      <c r="A87" s="165">
        <v>463987</v>
      </c>
      <c r="B87" s="280">
        <v>45621</v>
      </c>
      <c r="C87" s="165">
        <v>23484</v>
      </c>
      <c r="D87" s="165" t="s">
        <v>349</v>
      </c>
      <c r="E87" s="1">
        <v>5000</v>
      </c>
      <c r="F87" s="165" t="s">
        <v>55</v>
      </c>
    </row>
    <row r="88" spans="1:6" x14ac:dyDescent="0.3">
      <c r="A88" s="165">
        <v>463986</v>
      </c>
      <c r="B88" s="280">
        <v>45621</v>
      </c>
      <c r="C88" s="165">
        <v>23484</v>
      </c>
      <c r="D88" s="165" t="s">
        <v>349</v>
      </c>
      <c r="E88" s="1">
        <v>23239.599999999999</v>
      </c>
      <c r="F88" s="165" t="s">
        <v>54</v>
      </c>
    </row>
    <row r="89" spans="1:6" x14ac:dyDescent="0.3">
      <c r="A89" s="165">
        <v>463982</v>
      </c>
      <c r="B89" s="280">
        <v>45618</v>
      </c>
      <c r="C89" s="165">
        <v>25657</v>
      </c>
      <c r="D89" s="165" t="s">
        <v>256</v>
      </c>
      <c r="E89" s="1">
        <v>3000</v>
      </c>
      <c r="F89" s="165" t="s">
        <v>55</v>
      </c>
    </row>
    <row r="90" spans="1:6" x14ac:dyDescent="0.3">
      <c r="A90" s="165">
        <v>463979</v>
      </c>
      <c r="B90" s="280">
        <v>45618</v>
      </c>
      <c r="C90" s="165">
        <v>10355</v>
      </c>
      <c r="D90" s="165" t="s">
        <v>49</v>
      </c>
      <c r="E90" s="1">
        <v>662560</v>
      </c>
      <c r="F90" s="165" t="s">
        <v>54</v>
      </c>
    </row>
    <row r="91" spans="1:6" x14ac:dyDescent="0.3">
      <c r="A91" s="165">
        <v>463974</v>
      </c>
      <c r="B91" s="280">
        <v>45617</v>
      </c>
      <c r="C91" s="165">
        <v>27835</v>
      </c>
      <c r="D91" s="165" t="s">
        <v>1514</v>
      </c>
      <c r="E91" s="1">
        <v>750141</v>
      </c>
      <c r="F91" s="165" t="s">
        <v>54</v>
      </c>
    </row>
    <row r="92" spans="1:6" x14ac:dyDescent="0.3">
      <c r="A92" s="165">
        <v>463909</v>
      </c>
      <c r="B92" s="280">
        <v>45596</v>
      </c>
      <c r="C92" s="165">
        <v>10448</v>
      </c>
      <c r="D92" s="165" t="s">
        <v>37</v>
      </c>
      <c r="E92" s="1">
        <v>27227</v>
      </c>
      <c r="F92" s="165" t="s">
        <v>54</v>
      </c>
    </row>
    <row r="93" spans="1:6" x14ac:dyDescent="0.3">
      <c r="A93" s="165">
        <v>463899</v>
      </c>
      <c r="B93" s="280">
        <v>45595</v>
      </c>
      <c r="C93" s="165">
        <v>16603</v>
      </c>
      <c r="D93" s="165" t="s">
        <v>97</v>
      </c>
      <c r="E93" s="1">
        <v>2186400.37</v>
      </c>
      <c r="F93" s="165" t="s">
        <v>54</v>
      </c>
    </row>
    <row r="94" spans="1:6" x14ac:dyDescent="0.3">
      <c r="A94" s="165">
        <v>463898</v>
      </c>
      <c r="B94" s="280">
        <v>45595</v>
      </c>
      <c r="C94" s="165">
        <v>16603</v>
      </c>
      <c r="D94" s="165" t="s">
        <v>97</v>
      </c>
      <c r="E94" s="1">
        <v>433762.6</v>
      </c>
      <c r="F94" s="165" t="s">
        <v>54</v>
      </c>
    </row>
    <row r="95" spans="1:6" x14ac:dyDescent="0.3">
      <c r="A95" s="165">
        <v>463825</v>
      </c>
      <c r="B95" s="280">
        <v>45580</v>
      </c>
      <c r="C95" s="165">
        <v>10448</v>
      </c>
      <c r="D95" s="165" t="s">
        <v>37</v>
      </c>
      <c r="E95" s="1">
        <v>14711</v>
      </c>
      <c r="F95" s="165" t="s">
        <v>54</v>
      </c>
    </row>
    <row r="96" spans="1:6" x14ac:dyDescent="0.3">
      <c r="A96" s="165">
        <v>463774</v>
      </c>
      <c r="B96" s="280">
        <v>45566</v>
      </c>
      <c r="C96" s="165">
        <v>10258</v>
      </c>
      <c r="D96" s="165" t="s">
        <v>42</v>
      </c>
      <c r="E96" s="1">
        <v>11400</v>
      </c>
      <c r="F96" s="165" t="s">
        <v>54</v>
      </c>
    </row>
    <row r="97" spans="1:6" x14ac:dyDescent="0.3">
      <c r="A97" s="165">
        <v>463728</v>
      </c>
      <c r="B97" s="280">
        <v>45558</v>
      </c>
      <c r="C97" s="165">
        <v>10320</v>
      </c>
      <c r="D97" s="165" t="s">
        <v>47</v>
      </c>
      <c r="E97" s="1">
        <v>37760</v>
      </c>
      <c r="F97" s="165" t="s">
        <v>54</v>
      </c>
    </row>
    <row r="98" spans="1:6" x14ac:dyDescent="0.3">
      <c r="A98" s="165">
        <v>463716</v>
      </c>
      <c r="B98" s="280">
        <v>45554</v>
      </c>
      <c r="C98" s="165">
        <v>10373</v>
      </c>
      <c r="D98" s="165" t="s">
        <v>118</v>
      </c>
      <c r="E98" s="1">
        <v>2938.45</v>
      </c>
      <c r="F98" s="165" t="s">
        <v>54</v>
      </c>
    </row>
    <row r="99" spans="1:6" x14ac:dyDescent="0.3">
      <c r="A99" s="165">
        <v>463636</v>
      </c>
      <c r="B99" s="280">
        <v>45534</v>
      </c>
      <c r="C99" s="165">
        <v>27473</v>
      </c>
      <c r="D99" s="165" t="s">
        <v>373</v>
      </c>
      <c r="E99" s="1">
        <v>5700</v>
      </c>
      <c r="F99" s="165" t="s">
        <v>54</v>
      </c>
    </row>
    <row r="100" spans="1:6" x14ac:dyDescent="0.3">
      <c r="A100" s="165">
        <v>463553</v>
      </c>
      <c r="B100" s="280">
        <v>45509</v>
      </c>
      <c r="C100" s="165">
        <v>27197</v>
      </c>
      <c r="D100" s="165" t="s">
        <v>365</v>
      </c>
      <c r="E100" s="1">
        <v>623224.34</v>
      </c>
      <c r="F100" s="165" t="s">
        <v>54</v>
      </c>
    </row>
    <row r="101" spans="1:6" x14ac:dyDescent="0.3">
      <c r="A101" s="165">
        <v>463522</v>
      </c>
      <c r="B101" s="280">
        <v>45502</v>
      </c>
      <c r="C101" s="165">
        <v>10288</v>
      </c>
      <c r="D101" s="165" t="s">
        <v>88</v>
      </c>
      <c r="E101" s="1">
        <v>14037.22</v>
      </c>
      <c r="F101" s="165" t="s">
        <v>54</v>
      </c>
    </row>
    <row r="102" spans="1:6" x14ac:dyDescent="0.3">
      <c r="A102" s="165">
        <v>463495</v>
      </c>
      <c r="B102" s="280">
        <v>45490</v>
      </c>
      <c r="C102" s="165">
        <v>24567</v>
      </c>
      <c r="D102" s="165" t="s">
        <v>356</v>
      </c>
      <c r="E102" s="1">
        <v>3400</v>
      </c>
      <c r="F102" s="165" t="s">
        <v>54</v>
      </c>
    </row>
    <row r="103" spans="1:6" x14ac:dyDescent="0.3">
      <c r="A103" s="165">
        <v>463411</v>
      </c>
      <c r="B103" s="280">
        <v>45468</v>
      </c>
      <c r="C103" s="165">
        <v>10320</v>
      </c>
      <c r="D103" s="165" t="s">
        <v>47</v>
      </c>
      <c r="E103" s="1">
        <v>5815</v>
      </c>
      <c r="F103" s="165" t="s">
        <v>54</v>
      </c>
    </row>
    <row r="104" spans="1:6" x14ac:dyDescent="0.3">
      <c r="A104" s="165">
        <v>463365</v>
      </c>
      <c r="B104" s="280">
        <v>45449</v>
      </c>
      <c r="C104" s="165">
        <v>10320</v>
      </c>
      <c r="D104" s="165" t="s">
        <v>47</v>
      </c>
      <c r="E104" s="1">
        <v>28995</v>
      </c>
      <c r="F104" s="165" t="s">
        <v>54</v>
      </c>
    </row>
    <row r="105" spans="1:6" x14ac:dyDescent="0.3">
      <c r="A105" s="165">
        <v>463305</v>
      </c>
      <c r="B105" s="280">
        <v>45440</v>
      </c>
      <c r="C105" s="165">
        <v>10254</v>
      </c>
      <c r="D105" s="165" t="s">
        <v>45</v>
      </c>
      <c r="E105" s="1">
        <v>2165935.79</v>
      </c>
      <c r="F105" s="165" t="s">
        <v>54</v>
      </c>
    </row>
    <row r="106" spans="1:6" x14ac:dyDescent="0.3">
      <c r="A106" s="165">
        <v>463254</v>
      </c>
      <c r="B106" s="280">
        <v>45426</v>
      </c>
      <c r="C106" s="165">
        <v>26157</v>
      </c>
      <c r="D106" s="165" t="s">
        <v>354</v>
      </c>
      <c r="E106" s="1">
        <v>154729</v>
      </c>
      <c r="F106" s="165" t="s">
        <v>54</v>
      </c>
    </row>
    <row r="107" spans="1:6" x14ac:dyDescent="0.3">
      <c r="A107" s="165">
        <v>463232</v>
      </c>
      <c r="B107" s="280">
        <v>45419</v>
      </c>
      <c r="C107" s="165">
        <v>10448</v>
      </c>
      <c r="D107" s="165" t="s">
        <v>37</v>
      </c>
      <c r="E107" s="1">
        <v>32499</v>
      </c>
      <c r="F107" s="165" t="s">
        <v>54</v>
      </c>
    </row>
    <row r="108" spans="1:6" x14ac:dyDescent="0.3">
      <c r="A108" s="165">
        <v>463228</v>
      </c>
      <c r="B108" s="280">
        <v>45419</v>
      </c>
      <c r="C108" s="165">
        <v>10211</v>
      </c>
      <c r="D108" s="165" t="s">
        <v>38</v>
      </c>
      <c r="E108" s="1">
        <v>134255.01</v>
      </c>
      <c r="F108" s="165" t="s">
        <v>54</v>
      </c>
    </row>
    <row r="109" spans="1:6" x14ac:dyDescent="0.3">
      <c r="A109" s="165">
        <v>463225</v>
      </c>
      <c r="B109" s="280">
        <v>45419</v>
      </c>
      <c r="C109" s="165">
        <v>26916</v>
      </c>
      <c r="D109" s="165" t="s">
        <v>353</v>
      </c>
      <c r="E109" s="1">
        <v>3208039.79</v>
      </c>
      <c r="F109" s="165" t="s">
        <v>54</v>
      </c>
    </row>
    <row r="110" spans="1:6" x14ac:dyDescent="0.3">
      <c r="A110" s="165">
        <v>463224</v>
      </c>
      <c r="B110" s="280">
        <v>45419</v>
      </c>
      <c r="C110" s="165">
        <v>26916</v>
      </c>
      <c r="D110" s="165" t="s">
        <v>353</v>
      </c>
      <c r="E110" s="1">
        <v>1609972.73</v>
      </c>
      <c r="F110" s="165" t="s">
        <v>54</v>
      </c>
    </row>
    <row r="111" spans="1:6" x14ac:dyDescent="0.3">
      <c r="A111" s="165">
        <v>463221</v>
      </c>
      <c r="B111" s="280">
        <v>45418</v>
      </c>
      <c r="C111" s="165">
        <v>23484</v>
      </c>
      <c r="D111" s="165" t="s">
        <v>349</v>
      </c>
      <c r="E111" s="1">
        <v>3965336.58</v>
      </c>
      <c r="F111" s="165" t="s">
        <v>54</v>
      </c>
    </row>
    <row r="112" spans="1:6" x14ac:dyDescent="0.3">
      <c r="A112" s="165">
        <v>463220</v>
      </c>
      <c r="B112" s="280">
        <v>45418</v>
      </c>
      <c r="C112" s="165">
        <v>25250</v>
      </c>
      <c r="D112" s="165" t="s">
        <v>252</v>
      </c>
      <c r="E112" s="1">
        <v>1041174.21</v>
      </c>
      <c r="F112" s="165" t="s">
        <v>54</v>
      </c>
    </row>
    <row r="113" spans="1:6" x14ac:dyDescent="0.3">
      <c r="A113" s="165">
        <v>463203</v>
      </c>
      <c r="B113" s="280">
        <v>45412</v>
      </c>
      <c r="C113" s="165">
        <v>26775</v>
      </c>
      <c r="D113" s="165" t="s">
        <v>308</v>
      </c>
      <c r="E113" s="1">
        <v>13291831</v>
      </c>
      <c r="F113" s="165" t="s">
        <v>54</v>
      </c>
    </row>
    <row r="114" spans="1:6" x14ac:dyDescent="0.3">
      <c r="A114" s="165">
        <v>463195</v>
      </c>
      <c r="B114" s="280">
        <v>45411</v>
      </c>
      <c r="C114" s="165">
        <v>26878</v>
      </c>
      <c r="D114" s="165" t="s">
        <v>441</v>
      </c>
      <c r="E114" s="1">
        <v>12494750.35</v>
      </c>
      <c r="F114" s="165" t="s">
        <v>54</v>
      </c>
    </row>
    <row r="115" spans="1:6" x14ac:dyDescent="0.3">
      <c r="A115" s="165">
        <v>463194</v>
      </c>
      <c r="B115" s="280">
        <v>45411</v>
      </c>
      <c r="C115" s="165">
        <v>26878</v>
      </c>
      <c r="D115" s="165" t="s">
        <v>441</v>
      </c>
      <c r="E115" s="1">
        <v>2815809</v>
      </c>
      <c r="F115" s="165" t="s">
        <v>54</v>
      </c>
    </row>
    <row r="116" spans="1:6" x14ac:dyDescent="0.3">
      <c r="A116" s="165">
        <v>463192</v>
      </c>
      <c r="B116" s="280">
        <v>45411</v>
      </c>
      <c r="C116" s="165">
        <v>16643</v>
      </c>
      <c r="D116" s="165" t="s">
        <v>48</v>
      </c>
      <c r="E116" s="1">
        <v>162431</v>
      </c>
      <c r="F116" s="165" t="s">
        <v>54</v>
      </c>
    </row>
    <row r="117" spans="1:6" x14ac:dyDescent="0.3">
      <c r="A117" s="165">
        <v>463191</v>
      </c>
      <c r="B117" s="280">
        <v>45411</v>
      </c>
      <c r="C117" s="165">
        <v>16643</v>
      </c>
      <c r="D117" s="165" t="s">
        <v>48</v>
      </c>
      <c r="E117" s="1">
        <v>155130</v>
      </c>
      <c r="F117" s="165" t="s">
        <v>54</v>
      </c>
    </row>
    <row r="118" spans="1:6" x14ac:dyDescent="0.3">
      <c r="A118" s="165">
        <v>463167</v>
      </c>
      <c r="B118" s="280">
        <v>45405</v>
      </c>
      <c r="C118" s="165">
        <v>25250</v>
      </c>
      <c r="D118" s="165" t="s">
        <v>252</v>
      </c>
      <c r="E118" s="1">
        <v>1707601.99</v>
      </c>
      <c r="F118" s="165" t="s">
        <v>54</v>
      </c>
    </row>
    <row r="119" spans="1:6" x14ac:dyDescent="0.3">
      <c r="A119" s="165">
        <v>463146</v>
      </c>
      <c r="B119" s="280">
        <v>45399</v>
      </c>
      <c r="C119" s="165">
        <v>10407</v>
      </c>
      <c r="D119" s="165" t="s">
        <v>34</v>
      </c>
      <c r="E119" s="1">
        <v>12836</v>
      </c>
      <c r="F119" s="165" t="s">
        <v>54</v>
      </c>
    </row>
    <row r="120" spans="1:6" x14ac:dyDescent="0.3">
      <c r="A120" s="165">
        <v>463145</v>
      </c>
      <c r="B120" s="280">
        <v>45399</v>
      </c>
      <c r="C120" s="165">
        <v>10407</v>
      </c>
      <c r="D120" s="165" t="s">
        <v>34</v>
      </c>
      <c r="E120" s="1">
        <v>3647</v>
      </c>
      <c r="F120" s="165" t="s">
        <v>54</v>
      </c>
    </row>
    <row r="121" spans="1:6" x14ac:dyDescent="0.3">
      <c r="A121" s="165">
        <v>463144</v>
      </c>
      <c r="B121" s="280">
        <v>45399</v>
      </c>
      <c r="C121" s="165">
        <v>10407</v>
      </c>
      <c r="D121" s="165" t="s">
        <v>34</v>
      </c>
      <c r="E121" s="1">
        <v>6618</v>
      </c>
      <c r="F121" s="165" t="s">
        <v>54</v>
      </c>
    </row>
    <row r="122" spans="1:6" x14ac:dyDescent="0.3">
      <c r="A122" s="165">
        <v>463143</v>
      </c>
      <c r="B122" s="280">
        <v>45399</v>
      </c>
      <c r="C122" s="165">
        <v>10407</v>
      </c>
      <c r="D122" s="165" t="s">
        <v>34</v>
      </c>
      <c r="E122" s="1">
        <v>6453</v>
      </c>
      <c r="F122" s="165" t="s">
        <v>54</v>
      </c>
    </row>
    <row r="123" spans="1:6" x14ac:dyDescent="0.3">
      <c r="A123" s="165">
        <v>463141</v>
      </c>
      <c r="B123" s="280">
        <v>45399</v>
      </c>
      <c r="C123" s="165">
        <v>24077</v>
      </c>
      <c r="D123" s="165" t="s">
        <v>313</v>
      </c>
      <c r="E123" s="1">
        <v>90550</v>
      </c>
      <c r="F123" s="165" t="s">
        <v>54</v>
      </c>
    </row>
    <row r="124" spans="1:6" x14ac:dyDescent="0.3">
      <c r="A124" s="165">
        <v>463135</v>
      </c>
      <c r="B124" s="280">
        <v>45398</v>
      </c>
      <c r="C124" s="165">
        <v>24077</v>
      </c>
      <c r="D124" s="165" t="s">
        <v>313</v>
      </c>
      <c r="E124" s="1">
        <v>283423</v>
      </c>
      <c r="F124" s="165" t="s">
        <v>54</v>
      </c>
    </row>
    <row r="125" spans="1:6" x14ac:dyDescent="0.3">
      <c r="A125" s="165">
        <v>463134</v>
      </c>
      <c r="B125" s="280">
        <v>45398</v>
      </c>
      <c r="C125" s="165">
        <v>26686</v>
      </c>
      <c r="D125" s="165" t="s">
        <v>312</v>
      </c>
      <c r="E125" s="1">
        <v>2570573.06</v>
      </c>
      <c r="F125" s="165" t="s">
        <v>54</v>
      </c>
    </row>
    <row r="126" spans="1:6" x14ac:dyDescent="0.3">
      <c r="A126" s="165">
        <v>463133</v>
      </c>
      <c r="B126" s="280">
        <v>45398</v>
      </c>
      <c r="C126" s="165">
        <v>26686</v>
      </c>
      <c r="D126" s="165" t="s">
        <v>312</v>
      </c>
      <c r="E126" s="1">
        <v>1255454.25</v>
      </c>
      <c r="F126" s="165" t="s">
        <v>54</v>
      </c>
    </row>
    <row r="127" spans="1:6" x14ac:dyDescent="0.3">
      <c r="A127" s="165">
        <v>463132</v>
      </c>
      <c r="B127" s="280">
        <v>45398</v>
      </c>
      <c r="C127" s="165">
        <v>26163</v>
      </c>
      <c r="D127" s="165" t="s">
        <v>311</v>
      </c>
      <c r="E127" s="1">
        <v>375734.38</v>
      </c>
      <c r="F127" s="165" t="s">
        <v>54</v>
      </c>
    </row>
    <row r="128" spans="1:6" x14ac:dyDescent="0.3">
      <c r="A128" s="165">
        <v>463122</v>
      </c>
      <c r="B128" s="280">
        <v>45397</v>
      </c>
      <c r="C128" s="165">
        <v>24279</v>
      </c>
      <c r="D128" s="165" t="s">
        <v>303</v>
      </c>
      <c r="E128" s="1">
        <v>384375</v>
      </c>
      <c r="F128" s="165" t="s">
        <v>54</v>
      </c>
    </row>
    <row r="129" spans="1:6" x14ac:dyDescent="0.3">
      <c r="A129" s="165">
        <v>463118</v>
      </c>
      <c r="B129" s="280">
        <v>45397</v>
      </c>
      <c r="C129" s="165">
        <v>24038</v>
      </c>
      <c r="D129" s="165" t="s">
        <v>104</v>
      </c>
      <c r="E129" s="1">
        <v>17480.7</v>
      </c>
      <c r="F129" s="165" t="s">
        <v>54</v>
      </c>
    </row>
    <row r="130" spans="1:6" x14ac:dyDescent="0.3">
      <c r="A130" s="165">
        <v>463107</v>
      </c>
      <c r="B130" s="280">
        <v>45392</v>
      </c>
      <c r="C130" s="165">
        <v>10290</v>
      </c>
      <c r="D130" s="165" t="s">
        <v>101</v>
      </c>
      <c r="E130" s="1">
        <v>150134</v>
      </c>
      <c r="F130" s="165" t="s">
        <v>55</v>
      </c>
    </row>
    <row r="131" spans="1:6" x14ac:dyDescent="0.3">
      <c r="A131" s="165">
        <v>463102</v>
      </c>
      <c r="B131" s="280">
        <v>45390</v>
      </c>
      <c r="C131" s="165">
        <v>25614</v>
      </c>
      <c r="D131" s="165" t="s">
        <v>253</v>
      </c>
      <c r="E131" s="1">
        <v>61110</v>
      </c>
      <c r="F131" s="165" t="s">
        <v>54</v>
      </c>
    </row>
    <row r="132" spans="1:6" x14ac:dyDescent="0.3">
      <c r="A132" s="165">
        <v>463092</v>
      </c>
      <c r="B132" s="280">
        <v>45385</v>
      </c>
      <c r="C132" s="165">
        <v>25614</v>
      </c>
      <c r="D132" s="165" t="s">
        <v>253</v>
      </c>
      <c r="E132" s="1">
        <v>175705</v>
      </c>
      <c r="F132" s="165" t="s">
        <v>55</v>
      </c>
    </row>
    <row r="133" spans="1:6" x14ac:dyDescent="0.3">
      <c r="A133" s="165">
        <v>463023</v>
      </c>
      <c r="B133" s="280">
        <v>45352</v>
      </c>
      <c r="C133" s="165">
        <v>26707</v>
      </c>
      <c r="D133" s="165" t="s">
        <v>309</v>
      </c>
      <c r="E133" s="1">
        <v>56462.8</v>
      </c>
      <c r="F133" s="165" t="s">
        <v>54</v>
      </c>
    </row>
    <row r="134" spans="1:6" x14ac:dyDescent="0.3">
      <c r="A134" s="165">
        <v>462966</v>
      </c>
      <c r="B134" s="280">
        <v>45338</v>
      </c>
      <c r="C134" s="165">
        <v>10290</v>
      </c>
      <c r="D134" s="165" t="s">
        <v>101</v>
      </c>
      <c r="E134" s="1">
        <v>690850</v>
      </c>
      <c r="F134" s="165" t="s">
        <v>54</v>
      </c>
    </row>
    <row r="135" spans="1:6" x14ac:dyDescent="0.3">
      <c r="A135" s="165">
        <v>462948</v>
      </c>
      <c r="B135" s="280">
        <v>45331</v>
      </c>
      <c r="C135" s="165">
        <v>10320</v>
      </c>
      <c r="D135" s="165" t="s">
        <v>47</v>
      </c>
      <c r="E135" s="1">
        <v>14475</v>
      </c>
      <c r="F135" s="165" t="s">
        <v>54</v>
      </c>
    </row>
    <row r="136" spans="1:6" x14ac:dyDescent="0.3">
      <c r="A136" s="165">
        <v>462940</v>
      </c>
      <c r="B136" s="280">
        <v>45329</v>
      </c>
      <c r="C136" s="165">
        <v>10320</v>
      </c>
      <c r="D136" s="165" t="s">
        <v>47</v>
      </c>
      <c r="E136" s="1">
        <v>4935</v>
      </c>
      <c r="F136" s="165" t="s">
        <v>54</v>
      </c>
    </row>
    <row r="137" spans="1:6" x14ac:dyDescent="0.3">
      <c r="A137" s="165">
        <v>462932</v>
      </c>
      <c r="B137" s="280">
        <v>45328</v>
      </c>
      <c r="C137" s="165">
        <v>10244</v>
      </c>
      <c r="D137" s="165" t="s">
        <v>31</v>
      </c>
      <c r="E137" s="1">
        <v>5328</v>
      </c>
      <c r="F137" s="165" t="s">
        <v>54</v>
      </c>
    </row>
    <row r="138" spans="1:6" x14ac:dyDescent="0.3">
      <c r="A138" s="165">
        <v>462915</v>
      </c>
      <c r="B138" s="280">
        <v>45323</v>
      </c>
      <c r="C138" s="165">
        <v>10407</v>
      </c>
      <c r="D138" s="165" t="s">
        <v>34</v>
      </c>
      <c r="E138" s="1">
        <v>3401</v>
      </c>
      <c r="F138" s="165" t="s">
        <v>54</v>
      </c>
    </row>
    <row r="139" spans="1:6" x14ac:dyDescent="0.3">
      <c r="A139" s="165">
        <v>462896</v>
      </c>
      <c r="B139" s="280">
        <v>45320</v>
      </c>
      <c r="C139" s="165">
        <v>24279</v>
      </c>
      <c r="D139" s="165" t="s">
        <v>303</v>
      </c>
      <c r="E139" s="1">
        <v>1779010</v>
      </c>
      <c r="F139" s="165" t="s">
        <v>54</v>
      </c>
    </row>
    <row r="140" spans="1:6" x14ac:dyDescent="0.3">
      <c r="A140" s="165">
        <v>462875</v>
      </c>
      <c r="B140" s="280">
        <v>45314</v>
      </c>
      <c r="C140" s="165">
        <v>22884</v>
      </c>
      <c r="D140" s="165" t="s">
        <v>233</v>
      </c>
      <c r="E140" s="1">
        <v>821082.74</v>
      </c>
      <c r="F140" s="165" t="s">
        <v>54</v>
      </c>
    </row>
    <row r="141" spans="1:6" x14ac:dyDescent="0.3">
      <c r="A141" s="165">
        <v>462866</v>
      </c>
      <c r="B141" s="280">
        <v>45313</v>
      </c>
      <c r="C141" s="165">
        <v>10320</v>
      </c>
      <c r="D141" s="165" t="s">
        <v>47</v>
      </c>
      <c r="E141" s="1">
        <v>4385</v>
      </c>
      <c r="F141" s="165" t="s">
        <v>54</v>
      </c>
    </row>
    <row r="142" spans="1:6" x14ac:dyDescent="0.3">
      <c r="A142" s="165">
        <v>462803</v>
      </c>
      <c r="B142" s="280">
        <v>45287</v>
      </c>
      <c r="C142" s="165">
        <v>26775</v>
      </c>
      <c r="D142" s="165" t="s">
        <v>308</v>
      </c>
      <c r="E142" s="1">
        <v>1211533</v>
      </c>
      <c r="F142" s="165" t="s">
        <v>54</v>
      </c>
    </row>
    <row r="143" spans="1:6" x14ac:dyDescent="0.3">
      <c r="A143" s="165">
        <v>462757</v>
      </c>
      <c r="B143" s="280">
        <v>45272</v>
      </c>
      <c r="C143" s="165">
        <v>10321</v>
      </c>
      <c r="D143" s="165" t="s">
        <v>350</v>
      </c>
      <c r="E143" s="1">
        <v>10413434.720000001</v>
      </c>
      <c r="F143" s="165" t="s">
        <v>54</v>
      </c>
    </row>
    <row r="144" spans="1:6" x14ac:dyDescent="0.3">
      <c r="A144" s="165">
        <v>462753</v>
      </c>
      <c r="B144" s="280">
        <v>45267</v>
      </c>
      <c r="C144" s="165">
        <v>25101</v>
      </c>
      <c r="D144" s="165" t="s">
        <v>351</v>
      </c>
      <c r="E144" s="1">
        <v>836932</v>
      </c>
      <c r="F144" s="165" t="s">
        <v>54</v>
      </c>
    </row>
    <row r="145" spans="1:6" x14ac:dyDescent="0.3">
      <c r="A145" s="165">
        <v>462741</v>
      </c>
      <c r="B145" s="280">
        <v>45264</v>
      </c>
      <c r="C145" s="165">
        <v>10309</v>
      </c>
      <c r="D145" s="165" t="s">
        <v>44</v>
      </c>
      <c r="E145" s="1">
        <v>21916023</v>
      </c>
      <c r="F145" s="165" t="s">
        <v>54</v>
      </c>
    </row>
    <row r="146" spans="1:6" x14ac:dyDescent="0.3">
      <c r="A146" s="165">
        <v>462705</v>
      </c>
      <c r="B146" s="280">
        <v>45251</v>
      </c>
      <c r="C146" s="165">
        <v>24769</v>
      </c>
      <c r="D146" s="165" t="s">
        <v>1518</v>
      </c>
      <c r="E146" s="1">
        <v>243991.3</v>
      </c>
      <c r="F146" s="165" t="s">
        <v>54</v>
      </c>
    </row>
    <row r="147" spans="1:6" x14ac:dyDescent="0.3">
      <c r="A147" s="165">
        <v>462690</v>
      </c>
      <c r="B147" s="280">
        <v>45246</v>
      </c>
      <c r="C147" s="165">
        <v>10368</v>
      </c>
      <c r="D147" s="165" t="s">
        <v>36</v>
      </c>
      <c r="E147" s="1">
        <v>740998</v>
      </c>
      <c r="F147" s="165" t="s">
        <v>54</v>
      </c>
    </row>
    <row r="148" spans="1:6" x14ac:dyDescent="0.3">
      <c r="A148" s="165">
        <v>462685</v>
      </c>
      <c r="B148" s="280">
        <v>45246</v>
      </c>
      <c r="C148" s="165">
        <v>25157</v>
      </c>
      <c r="D148" s="165" t="s">
        <v>297</v>
      </c>
      <c r="E148" s="1">
        <v>47910</v>
      </c>
      <c r="F148" s="165" t="s">
        <v>54</v>
      </c>
    </row>
    <row r="149" spans="1:6" x14ac:dyDescent="0.3">
      <c r="A149" s="165">
        <v>462679</v>
      </c>
      <c r="B149" s="280">
        <v>45243</v>
      </c>
      <c r="C149" s="165">
        <v>10448</v>
      </c>
      <c r="D149" s="165" t="s">
        <v>37</v>
      </c>
      <c r="E149" s="1">
        <v>9245</v>
      </c>
      <c r="F149" s="165" t="s">
        <v>54</v>
      </c>
    </row>
    <row r="150" spans="1:6" x14ac:dyDescent="0.3">
      <c r="A150" s="165">
        <v>462637</v>
      </c>
      <c r="B150" s="280">
        <v>45230</v>
      </c>
      <c r="C150" s="165">
        <v>24907</v>
      </c>
      <c r="D150" s="165" t="s">
        <v>217</v>
      </c>
      <c r="E150" s="1">
        <v>5994</v>
      </c>
      <c r="F150" s="165" t="s">
        <v>53</v>
      </c>
    </row>
    <row r="151" spans="1:6" x14ac:dyDescent="0.3">
      <c r="A151" s="165">
        <v>462636</v>
      </c>
      <c r="B151" s="280">
        <v>45230</v>
      </c>
      <c r="C151" s="165">
        <v>24907</v>
      </c>
      <c r="D151" s="165" t="s">
        <v>217</v>
      </c>
      <c r="E151" s="1">
        <v>11487</v>
      </c>
      <c r="F151" s="165" t="s">
        <v>53</v>
      </c>
    </row>
    <row r="152" spans="1:6" x14ac:dyDescent="0.3">
      <c r="A152" s="165">
        <v>462635</v>
      </c>
      <c r="B152" s="280">
        <v>45230</v>
      </c>
      <c r="C152" s="165">
        <v>24907</v>
      </c>
      <c r="D152" s="165" t="s">
        <v>217</v>
      </c>
      <c r="E152" s="1">
        <v>33239.57</v>
      </c>
      <c r="F152" s="165" t="s">
        <v>54</v>
      </c>
    </row>
    <row r="153" spans="1:6" x14ac:dyDescent="0.3">
      <c r="A153" s="165">
        <v>462632</v>
      </c>
      <c r="B153" s="280">
        <v>45230</v>
      </c>
      <c r="C153" s="165">
        <v>24907</v>
      </c>
      <c r="D153" s="165" t="s">
        <v>217</v>
      </c>
      <c r="E153" s="1">
        <v>17920</v>
      </c>
      <c r="F153" s="165" t="s">
        <v>53</v>
      </c>
    </row>
    <row r="154" spans="1:6" x14ac:dyDescent="0.3">
      <c r="A154" s="165">
        <v>462631</v>
      </c>
      <c r="B154" s="280">
        <v>45230</v>
      </c>
      <c r="C154" s="165">
        <v>24907</v>
      </c>
      <c r="D154" s="165" t="s">
        <v>217</v>
      </c>
      <c r="E154" s="1">
        <v>12450</v>
      </c>
      <c r="F154" s="165" t="s">
        <v>53</v>
      </c>
    </row>
    <row r="155" spans="1:6" x14ac:dyDescent="0.3">
      <c r="A155" s="165">
        <v>462628</v>
      </c>
      <c r="B155" s="280">
        <v>45229</v>
      </c>
      <c r="C155" s="165">
        <v>24907</v>
      </c>
      <c r="D155" s="165" t="s">
        <v>217</v>
      </c>
      <c r="E155" s="1">
        <v>2551</v>
      </c>
      <c r="F155" s="165" t="s">
        <v>53</v>
      </c>
    </row>
    <row r="156" spans="1:6" x14ac:dyDescent="0.3">
      <c r="A156" s="165">
        <v>462627</v>
      </c>
      <c r="B156" s="280">
        <v>45229</v>
      </c>
      <c r="C156" s="165">
        <v>24907</v>
      </c>
      <c r="D156" s="165" t="s">
        <v>217</v>
      </c>
      <c r="E156" s="1">
        <v>2551</v>
      </c>
      <c r="F156" s="165" t="s">
        <v>53</v>
      </c>
    </row>
    <row r="157" spans="1:6" x14ac:dyDescent="0.3">
      <c r="A157" s="165">
        <v>462626</v>
      </c>
      <c r="B157" s="280">
        <v>45229</v>
      </c>
      <c r="C157" s="165">
        <v>24907</v>
      </c>
      <c r="D157" s="165" t="s">
        <v>217</v>
      </c>
      <c r="E157" s="1">
        <v>6850</v>
      </c>
      <c r="F157" s="165" t="s">
        <v>53</v>
      </c>
    </row>
    <row r="158" spans="1:6" x14ac:dyDescent="0.3">
      <c r="A158" s="165">
        <v>462607</v>
      </c>
      <c r="B158" s="280">
        <v>45222</v>
      </c>
      <c r="C158" s="165">
        <v>10407</v>
      </c>
      <c r="D158" s="165" t="s">
        <v>34</v>
      </c>
      <c r="E158" s="1">
        <v>14676</v>
      </c>
      <c r="F158" s="165" t="s">
        <v>54</v>
      </c>
    </row>
    <row r="159" spans="1:6" x14ac:dyDescent="0.3">
      <c r="A159" s="165">
        <v>462606</v>
      </c>
      <c r="B159" s="280">
        <v>45222</v>
      </c>
      <c r="C159" s="165">
        <v>10320</v>
      </c>
      <c r="D159" s="165" t="s">
        <v>47</v>
      </c>
      <c r="E159" s="1">
        <v>23820</v>
      </c>
      <c r="F159" s="165" t="s">
        <v>54</v>
      </c>
    </row>
    <row r="160" spans="1:6" x14ac:dyDescent="0.3">
      <c r="A160" s="165">
        <v>462594</v>
      </c>
      <c r="B160" s="280">
        <v>45218</v>
      </c>
      <c r="C160" s="165">
        <v>10320</v>
      </c>
      <c r="D160" s="165" t="s">
        <v>47</v>
      </c>
      <c r="E160" s="1">
        <v>64790</v>
      </c>
      <c r="F160" s="165" t="s">
        <v>54</v>
      </c>
    </row>
    <row r="161" spans="1:6" x14ac:dyDescent="0.3">
      <c r="A161" s="165">
        <v>462560</v>
      </c>
      <c r="B161" s="280">
        <v>45209</v>
      </c>
      <c r="C161" s="165">
        <v>24769</v>
      </c>
      <c r="D161" s="165" t="s">
        <v>1518</v>
      </c>
      <c r="E161" s="1">
        <v>91499</v>
      </c>
      <c r="F161" s="165" t="s">
        <v>54</v>
      </c>
    </row>
    <row r="162" spans="1:6" x14ac:dyDescent="0.3">
      <c r="A162" s="165">
        <v>462539</v>
      </c>
      <c r="B162" s="280">
        <v>45203</v>
      </c>
      <c r="C162" s="165">
        <v>25290</v>
      </c>
      <c r="D162" s="165" t="s">
        <v>283</v>
      </c>
      <c r="E162" s="1">
        <v>113090</v>
      </c>
      <c r="F162" s="165" t="s">
        <v>54</v>
      </c>
    </row>
    <row r="163" spans="1:6" x14ac:dyDescent="0.3">
      <c r="A163" s="165">
        <v>462522</v>
      </c>
      <c r="B163" s="280">
        <v>45197</v>
      </c>
      <c r="C163" s="165">
        <v>24907</v>
      </c>
      <c r="D163" s="165" t="s">
        <v>217</v>
      </c>
      <c r="E163" s="1">
        <v>13569</v>
      </c>
      <c r="F163" s="165" t="s">
        <v>54</v>
      </c>
    </row>
    <row r="164" spans="1:6" x14ac:dyDescent="0.3">
      <c r="A164" s="165">
        <v>462521</v>
      </c>
      <c r="B164" s="280">
        <v>45197</v>
      </c>
      <c r="C164" s="165">
        <v>24907</v>
      </c>
      <c r="D164" s="165" t="s">
        <v>217</v>
      </c>
      <c r="E164" s="1">
        <v>20776</v>
      </c>
      <c r="F164" s="165" t="s">
        <v>54</v>
      </c>
    </row>
    <row r="165" spans="1:6" x14ac:dyDescent="0.3">
      <c r="A165" s="165">
        <v>462520</v>
      </c>
      <c r="B165" s="280">
        <v>45197</v>
      </c>
      <c r="C165" s="165">
        <v>24907</v>
      </c>
      <c r="D165" s="165" t="s">
        <v>217</v>
      </c>
      <c r="E165" s="1">
        <v>6720</v>
      </c>
      <c r="F165" s="165" t="s">
        <v>53</v>
      </c>
    </row>
    <row r="166" spans="1:6" x14ac:dyDescent="0.3">
      <c r="A166" s="165">
        <v>462519</v>
      </c>
      <c r="B166" s="280">
        <v>45197</v>
      </c>
      <c r="C166" s="165">
        <v>24907</v>
      </c>
      <c r="D166" s="165" t="s">
        <v>217</v>
      </c>
      <c r="E166" s="1">
        <v>21011</v>
      </c>
      <c r="F166" s="165" t="s">
        <v>53</v>
      </c>
    </row>
    <row r="167" spans="1:6" x14ac:dyDescent="0.3">
      <c r="A167" s="165">
        <v>462518</v>
      </c>
      <c r="B167" s="280">
        <v>45197</v>
      </c>
      <c r="C167" s="165">
        <v>24907</v>
      </c>
      <c r="D167" s="165" t="s">
        <v>217</v>
      </c>
      <c r="E167" s="1">
        <v>16510</v>
      </c>
      <c r="F167" s="165" t="s">
        <v>54</v>
      </c>
    </row>
    <row r="168" spans="1:6" x14ac:dyDescent="0.3">
      <c r="A168" s="165">
        <v>462516</v>
      </c>
      <c r="B168" s="280">
        <v>45197</v>
      </c>
      <c r="C168" s="165">
        <v>24907</v>
      </c>
      <c r="D168" s="165" t="s">
        <v>217</v>
      </c>
      <c r="E168" s="1">
        <v>2240</v>
      </c>
      <c r="F168" s="165" t="s">
        <v>53</v>
      </c>
    </row>
    <row r="169" spans="1:6" x14ac:dyDescent="0.3">
      <c r="A169" s="165">
        <v>462514</v>
      </c>
      <c r="B169" s="280">
        <v>45197</v>
      </c>
      <c r="C169" s="165">
        <v>24907</v>
      </c>
      <c r="D169" s="165" t="s">
        <v>217</v>
      </c>
      <c r="E169" s="1">
        <v>10083</v>
      </c>
      <c r="F169" s="165" t="s">
        <v>53</v>
      </c>
    </row>
    <row r="170" spans="1:6" x14ac:dyDescent="0.3">
      <c r="A170" s="165">
        <v>462513</v>
      </c>
      <c r="B170" s="280">
        <v>45197</v>
      </c>
      <c r="C170" s="165">
        <v>24907</v>
      </c>
      <c r="D170" s="165" t="s">
        <v>217</v>
      </c>
      <c r="E170" s="1">
        <v>49550</v>
      </c>
      <c r="F170" s="165" t="s">
        <v>54</v>
      </c>
    </row>
    <row r="171" spans="1:6" x14ac:dyDescent="0.3">
      <c r="A171" s="165">
        <v>462512</v>
      </c>
      <c r="B171" s="280">
        <v>45197</v>
      </c>
      <c r="C171" s="165">
        <v>24907</v>
      </c>
      <c r="D171" s="165" t="s">
        <v>217</v>
      </c>
      <c r="E171" s="1">
        <v>17995</v>
      </c>
      <c r="F171" s="165" t="s">
        <v>53</v>
      </c>
    </row>
    <row r="172" spans="1:6" x14ac:dyDescent="0.3">
      <c r="A172" s="165">
        <v>462511</v>
      </c>
      <c r="B172" s="280">
        <v>45197</v>
      </c>
      <c r="C172" s="165">
        <v>24907</v>
      </c>
      <c r="D172" s="165" t="s">
        <v>217</v>
      </c>
      <c r="E172" s="1">
        <v>16624</v>
      </c>
      <c r="F172" s="165" t="s">
        <v>53</v>
      </c>
    </row>
    <row r="173" spans="1:6" x14ac:dyDescent="0.3">
      <c r="A173" s="165">
        <v>462506</v>
      </c>
      <c r="B173" s="280">
        <v>45196</v>
      </c>
      <c r="C173" s="165">
        <v>24907</v>
      </c>
      <c r="D173" s="165" t="s">
        <v>217</v>
      </c>
      <c r="E173" s="1">
        <v>11802</v>
      </c>
      <c r="F173" s="165" t="s">
        <v>54</v>
      </c>
    </row>
    <row r="174" spans="1:6" x14ac:dyDescent="0.3">
      <c r="A174" s="165">
        <v>462505</v>
      </c>
      <c r="B174" s="280">
        <v>45196</v>
      </c>
      <c r="C174" s="165">
        <v>24907</v>
      </c>
      <c r="D174" s="165" t="s">
        <v>217</v>
      </c>
      <c r="E174" s="1">
        <v>11280</v>
      </c>
      <c r="F174" s="165" t="s">
        <v>54</v>
      </c>
    </row>
    <row r="175" spans="1:6" x14ac:dyDescent="0.3">
      <c r="A175" s="165">
        <v>462504</v>
      </c>
      <c r="B175" s="280">
        <v>45196</v>
      </c>
      <c r="C175" s="165">
        <v>24907</v>
      </c>
      <c r="D175" s="165" t="s">
        <v>217</v>
      </c>
      <c r="E175" s="1">
        <v>15405</v>
      </c>
      <c r="F175" s="165" t="s">
        <v>54</v>
      </c>
    </row>
    <row r="176" spans="1:6" x14ac:dyDescent="0.3">
      <c r="A176" s="165">
        <v>462502</v>
      </c>
      <c r="B176" s="280">
        <v>45196</v>
      </c>
      <c r="C176" s="165">
        <v>24907</v>
      </c>
      <c r="D176" s="165" t="s">
        <v>217</v>
      </c>
      <c r="E176" s="1">
        <v>11312</v>
      </c>
      <c r="F176" s="165" t="s">
        <v>53</v>
      </c>
    </row>
    <row r="177" spans="1:6" x14ac:dyDescent="0.3">
      <c r="A177" s="165">
        <v>462499</v>
      </c>
      <c r="B177" s="280">
        <v>45196</v>
      </c>
      <c r="C177" s="165">
        <v>24907</v>
      </c>
      <c r="D177" s="165" t="s">
        <v>217</v>
      </c>
      <c r="E177" s="1">
        <v>12981</v>
      </c>
      <c r="F177" s="165" t="s">
        <v>54</v>
      </c>
    </row>
    <row r="178" spans="1:6" x14ac:dyDescent="0.3">
      <c r="A178" s="165">
        <v>462496</v>
      </c>
      <c r="B178" s="280">
        <v>45196</v>
      </c>
      <c r="C178" s="165">
        <v>24907</v>
      </c>
      <c r="D178" s="165" t="s">
        <v>217</v>
      </c>
      <c r="E178" s="1">
        <v>5542</v>
      </c>
      <c r="F178" s="165" t="s">
        <v>53</v>
      </c>
    </row>
    <row r="179" spans="1:6" x14ac:dyDescent="0.3">
      <c r="A179" s="165">
        <v>462495</v>
      </c>
      <c r="B179" s="280">
        <v>45196</v>
      </c>
      <c r="C179" s="165">
        <v>24907</v>
      </c>
      <c r="D179" s="165" t="s">
        <v>217</v>
      </c>
      <c r="E179" s="1">
        <v>18100</v>
      </c>
      <c r="F179" s="165" t="s">
        <v>54</v>
      </c>
    </row>
    <row r="180" spans="1:6" x14ac:dyDescent="0.3">
      <c r="A180" s="165">
        <v>462494</v>
      </c>
      <c r="B180" s="280">
        <v>45196</v>
      </c>
      <c r="C180" s="165">
        <v>24907</v>
      </c>
      <c r="D180" s="165" t="s">
        <v>217</v>
      </c>
      <c r="E180" s="1">
        <v>9077</v>
      </c>
      <c r="F180" s="165" t="s">
        <v>53</v>
      </c>
    </row>
    <row r="181" spans="1:6" x14ac:dyDescent="0.3">
      <c r="A181" s="165">
        <v>462418</v>
      </c>
      <c r="B181" s="280">
        <v>45174</v>
      </c>
      <c r="C181" s="165">
        <v>16603</v>
      </c>
      <c r="D181" s="165" t="s">
        <v>97</v>
      </c>
      <c r="E181" s="1">
        <v>12671288.58</v>
      </c>
      <c r="F181" s="165" t="s">
        <v>54</v>
      </c>
    </row>
    <row r="182" spans="1:6" x14ac:dyDescent="0.3">
      <c r="A182" s="165">
        <v>462359</v>
      </c>
      <c r="B182" s="280">
        <v>45159</v>
      </c>
      <c r="C182" s="165">
        <v>26775</v>
      </c>
      <c r="D182" s="165" t="s">
        <v>308</v>
      </c>
      <c r="E182" s="1">
        <v>1361922.53</v>
      </c>
      <c r="F182" s="165" t="s">
        <v>54</v>
      </c>
    </row>
    <row r="183" spans="1:6" x14ac:dyDescent="0.3">
      <c r="A183" s="165">
        <v>462358</v>
      </c>
      <c r="B183" s="280">
        <v>45159</v>
      </c>
      <c r="C183" s="165">
        <v>26775</v>
      </c>
      <c r="D183" s="165" t="s">
        <v>308</v>
      </c>
      <c r="E183" s="1">
        <v>3482147</v>
      </c>
      <c r="F183" s="165" t="s">
        <v>54</v>
      </c>
    </row>
    <row r="184" spans="1:6" x14ac:dyDescent="0.3">
      <c r="A184" s="165">
        <v>462357</v>
      </c>
      <c r="B184" s="280">
        <v>45159</v>
      </c>
      <c r="C184" s="165">
        <v>26775</v>
      </c>
      <c r="D184" s="165" t="s">
        <v>308</v>
      </c>
      <c r="E184" s="1">
        <v>13672573</v>
      </c>
      <c r="F184" s="165" t="s">
        <v>54</v>
      </c>
    </row>
    <row r="185" spans="1:6" x14ac:dyDescent="0.3">
      <c r="A185" s="165">
        <v>462345</v>
      </c>
      <c r="B185" s="280">
        <v>45155</v>
      </c>
      <c r="C185" s="165">
        <v>25614</v>
      </c>
      <c r="D185" s="165" t="s">
        <v>253</v>
      </c>
      <c r="E185" s="1">
        <v>64750</v>
      </c>
      <c r="F185" s="165" t="s">
        <v>54</v>
      </c>
    </row>
    <row r="186" spans="1:6" x14ac:dyDescent="0.3">
      <c r="A186" s="165">
        <v>462248</v>
      </c>
      <c r="B186" s="280">
        <v>45139</v>
      </c>
      <c r="C186" s="165">
        <v>10320</v>
      </c>
      <c r="D186" s="165" t="s">
        <v>47</v>
      </c>
      <c r="E186" s="1">
        <v>68365</v>
      </c>
      <c r="F186" s="165" t="s">
        <v>54</v>
      </c>
    </row>
    <row r="187" spans="1:6" x14ac:dyDescent="0.3">
      <c r="A187" s="165">
        <v>462111</v>
      </c>
      <c r="B187" s="280">
        <v>45106</v>
      </c>
      <c r="C187" s="165">
        <v>25243</v>
      </c>
      <c r="D187" s="165" t="s">
        <v>236</v>
      </c>
      <c r="E187" s="11">
        <v>66699</v>
      </c>
      <c r="F187" s="165" t="s">
        <v>54</v>
      </c>
    </row>
    <row r="188" spans="1:6" x14ac:dyDescent="0.3">
      <c r="A188" s="165">
        <v>462110</v>
      </c>
      <c r="B188" s="280">
        <v>45106</v>
      </c>
      <c r="C188" s="165">
        <v>25243</v>
      </c>
      <c r="D188" s="165" t="s">
        <v>236</v>
      </c>
      <c r="E188" s="11">
        <v>39430</v>
      </c>
      <c r="F188" s="165" t="s">
        <v>55</v>
      </c>
    </row>
    <row r="189" spans="1:6" x14ac:dyDescent="0.3">
      <c r="A189" s="165">
        <v>462093</v>
      </c>
      <c r="B189" s="280">
        <v>45099</v>
      </c>
      <c r="C189" s="165">
        <v>10209</v>
      </c>
      <c r="D189" s="165" t="s">
        <v>46</v>
      </c>
      <c r="E189" s="1">
        <v>1050003.5</v>
      </c>
      <c r="F189" s="165" t="s">
        <v>54</v>
      </c>
    </row>
    <row r="190" spans="1:6" x14ac:dyDescent="0.3">
      <c r="A190" s="165">
        <v>462091</v>
      </c>
      <c r="B190" s="280">
        <v>45099</v>
      </c>
      <c r="C190" s="165">
        <v>10209</v>
      </c>
      <c r="D190" s="165" t="s">
        <v>46</v>
      </c>
      <c r="E190" s="1">
        <v>280510</v>
      </c>
      <c r="F190" s="165" t="s">
        <v>54</v>
      </c>
    </row>
    <row r="191" spans="1:6" x14ac:dyDescent="0.3">
      <c r="A191" s="165">
        <v>462035</v>
      </c>
      <c r="B191" s="280">
        <v>45082</v>
      </c>
      <c r="C191" s="165">
        <v>22884</v>
      </c>
      <c r="D191" s="165" t="s">
        <v>233</v>
      </c>
      <c r="E191" s="1">
        <v>23000</v>
      </c>
      <c r="F191" s="165" t="s">
        <v>53</v>
      </c>
    </row>
    <row r="192" spans="1:6" x14ac:dyDescent="0.3">
      <c r="A192" s="165">
        <v>461989</v>
      </c>
      <c r="B192" s="280">
        <v>45069</v>
      </c>
      <c r="C192" s="165">
        <v>25101</v>
      </c>
      <c r="D192" s="165" t="s">
        <v>351</v>
      </c>
      <c r="E192" s="1">
        <v>239954</v>
      </c>
      <c r="F192" s="165" t="s">
        <v>54</v>
      </c>
    </row>
    <row r="193" spans="1:6" x14ac:dyDescent="0.3">
      <c r="A193" s="165">
        <v>461988</v>
      </c>
      <c r="B193" s="280">
        <v>45069</v>
      </c>
      <c r="C193" s="165">
        <v>25101</v>
      </c>
      <c r="D193" s="165" t="s">
        <v>351</v>
      </c>
      <c r="E193" s="1">
        <v>179233</v>
      </c>
      <c r="F193" s="165" t="s">
        <v>54</v>
      </c>
    </row>
    <row r="194" spans="1:6" x14ac:dyDescent="0.3">
      <c r="A194" s="165">
        <v>461987</v>
      </c>
      <c r="B194" s="280">
        <v>45069</v>
      </c>
      <c r="C194" s="165">
        <v>25101</v>
      </c>
      <c r="D194" s="165" t="s">
        <v>351</v>
      </c>
      <c r="E194" s="1">
        <v>1075984</v>
      </c>
      <c r="F194" s="165" t="s">
        <v>54</v>
      </c>
    </row>
    <row r="195" spans="1:6" x14ac:dyDescent="0.3">
      <c r="A195" s="165">
        <v>461941</v>
      </c>
      <c r="B195" s="280">
        <v>45058</v>
      </c>
      <c r="C195" s="165">
        <v>25031</v>
      </c>
      <c r="D195" s="165" t="s">
        <v>223</v>
      </c>
      <c r="E195" s="1">
        <v>41940</v>
      </c>
      <c r="F195" s="165" t="s">
        <v>53</v>
      </c>
    </row>
    <row r="196" spans="1:6" x14ac:dyDescent="0.3">
      <c r="A196" s="165">
        <v>461939</v>
      </c>
      <c r="B196" s="280">
        <v>45058</v>
      </c>
      <c r="C196" s="165">
        <v>22630</v>
      </c>
      <c r="D196" s="165" t="s">
        <v>51</v>
      </c>
      <c r="E196" s="1">
        <v>16552</v>
      </c>
      <c r="F196" s="165" t="s">
        <v>53</v>
      </c>
    </row>
    <row r="197" spans="1:6" x14ac:dyDescent="0.3">
      <c r="A197" s="165">
        <v>461798</v>
      </c>
      <c r="B197" s="280">
        <v>45022</v>
      </c>
      <c r="C197" s="165">
        <v>10320</v>
      </c>
      <c r="D197" s="165" t="s">
        <v>47</v>
      </c>
      <c r="E197" s="1">
        <v>228695</v>
      </c>
      <c r="F197" s="165" t="s">
        <v>54</v>
      </c>
    </row>
    <row r="198" spans="1:6" x14ac:dyDescent="0.3">
      <c r="A198" s="165">
        <v>461780</v>
      </c>
      <c r="B198" s="280">
        <v>45021</v>
      </c>
      <c r="C198" s="165">
        <v>10215</v>
      </c>
      <c r="D198" s="165" t="s">
        <v>33</v>
      </c>
      <c r="E198" s="1">
        <v>153719.57999999999</v>
      </c>
      <c r="F198" s="165" t="s">
        <v>54</v>
      </c>
    </row>
    <row r="199" spans="1:6" x14ac:dyDescent="0.3">
      <c r="A199" s="165">
        <v>461763</v>
      </c>
      <c r="B199" s="280">
        <v>45016</v>
      </c>
      <c r="C199" s="165">
        <v>16643</v>
      </c>
      <c r="D199" s="165" t="s">
        <v>48</v>
      </c>
      <c r="E199" s="1">
        <v>1170820.7</v>
      </c>
      <c r="F199" s="165" t="s">
        <v>54</v>
      </c>
    </row>
    <row r="200" spans="1:6" x14ac:dyDescent="0.3">
      <c r="A200" s="165">
        <v>461717</v>
      </c>
      <c r="B200" s="280">
        <v>45007</v>
      </c>
      <c r="C200" s="165">
        <v>24769</v>
      </c>
      <c r="D200" s="165" t="s">
        <v>1518</v>
      </c>
      <c r="E200" s="1">
        <v>192395.42</v>
      </c>
      <c r="F200" s="165" t="s">
        <v>54</v>
      </c>
    </row>
    <row r="201" spans="1:6" x14ac:dyDescent="0.3">
      <c r="A201" s="165">
        <v>461704</v>
      </c>
      <c r="B201" s="280">
        <v>45005</v>
      </c>
      <c r="C201" s="165">
        <v>16603</v>
      </c>
      <c r="D201" s="165" t="s">
        <v>97</v>
      </c>
      <c r="E201" s="1">
        <v>43602194.350000001</v>
      </c>
      <c r="F201" s="165" t="s">
        <v>54</v>
      </c>
    </row>
    <row r="202" spans="1:6" x14ac:dyDescent="0.3">
      <c r="A202" s="165">
        <v>461684</v>
      </c>
      <c r="B202" s="280">
        <v>44998</v>
      </c>
      <c r="C202" s="165">
        <v>16779</v>
      </c>
      <c r="D202" s="165" t="s">
        <v>91</v>
      </c>
      <c r="E202" s="1">
        <v>38460</v>
      </c>
      <c r="F202" s="165" t="s">
        <v>54</v>
      </c>
    </row>
    <row r="203" spans="1:6" x14ac:dyDescent="0.3">
      <c r="A203" s="165">
        <v>461683</v>
      </c>
      <c r="B203" s="280">
        <v>44998</v>
      </c>
      <c r="C203" s="165">
        <v>16779</v>
      </c>
      <c r="D203" s="165" t="s">
        <v>91</v>
      </c>
      <c r="E203" s="1">
        <v>5648</v>
      </c>
      <c r="F203" s="165" t="s">
        <v>54</v>
      </c>
    </row>
    <row r="204" spans="1:6" x14ac:dyDescent="0.3">
      <c r="A204" s="165">
        <v>461682</v>
      </c>
      <c r="B204" s="280">
        <v>44998</v>
      </c>
      <c r="C204" s="165">
        <v>16779</v>
      </c>
      <c r="D204" s="165" t="s">
        <v>91</v>
      </c>
      <c r="E204" s="1">
        <v>51255</v>
      </c>
      <c r="F204" s="165" t="s">
        <v>54</v>
      </c>
    </row>
    <row r="205" spans="1:6" x14ac:dyDescent="0.3">
      <c r="A205" s="165">
        <v>461681</v>
      </c>
      <c r="B205" s="280">
        <v>44998</v>
      </c>
      <c r="C205" s="165">
        <v>16779</v>
      </c>
      <c r="D205" s="165" t="s">
        <v>91</v>
      </c>
      <c r="E205" s="1">
        <v>29180</v>
      </c>
      <c r="F205" s="165" t="s">
        <v>54</v>
      </c>
    </row>
    <row r="206" spans="1:6" x14ac:dyDescent="0.3">
      <c r="A206" s="165">
        <v>461680</v>
      </c>
      <c r="B206" s="280">
        <v>44998</v>
      </c>
      <c r="C206" s="165">
        <v>16779</v>
      </c>
      <c r="D206" s="165" t="s">
        <v>91</v>
      </c>
      <c r="E206" s="1">
        <v>82309</v>
      </c>
      <c r="F206" s="165" t="s">
        <v>54</v>
      </c>
    </row>
    <row r="207" spans="1:6" x14ac:dyDescent="0.3">
      <c r="A207" s="165">
        <v>461679</v>
      </c>
      <c r="B207" s="280">
        <v>44998</v>
      </c>
      <c r="C207" s="165">
        <v>16779</v>
      </c>
      <c r="D207" s="165" t="s">
        <v>91</v>
      </c>
      <c r="E207" s="1">
        <v>48698</v>
      </c>
      <c r="F207" s="165" t="s">
        <v>54</v>
      </c>
    </row>
    <row r="208" spans="1:6" x14ac:dyDescent="0.3">
      <c r="A208" s="165">
        <v>461678</v>
      </c>
      <c r="B208" s="280">
        <v>44998</v>
      </c>
      <c r="C208" s="165">
        <v>16779</v>
      </c>
      <c r="D208" s="165" t="s">
        <v>91</v>
      </c>
      <c r="E208" s="1">
        <v>5198</v>
      </c>
      <c r="F208" s="165" t="s">
        <v>53</v>
      </c>
    </row>
    <row r="209" spans="1:6" x14ac:dyDescent="0.3">
      <c r="A209" s="165">
        <v>461677</v>
      </c>
      <c r="B209" s="280">
        <v>44998</v>
      </c>
      <c r="C209" s="165">
        <v>16779</v>
      </c>
      <c r="D209" s="165" t="s">
        <v>91</v>
      </c>
      <c r="E209" s="1">
        <v>22985</v>
      </c>
      <c r="F209" s="165" t="s">
        <v>53</v>
      </c>
    </row>
    <row r="210" spans="1:6" x14ac:dyDescent="0.3">
      <c r="A210" s="165">
        <v>461676</v>
      </c>
      <c r="B210" s="280">
        <v>44998</v>
      </c>
      <c r="C210" s="165">
        <v>16779</v>
      </c>
      <c r="D210" s="165" t="s">
        <v>91</v>
      </c>
      <c r="E210" s="1">
        <v>13882</v>
      </c>
      <c r="F210" s="165" t="s">
        <v>53</v>
      </c>
    </row>
    <row r="211" spans="1:6" x14ac:dyDescent="0.3">
      <c r="A211" s="165">
        <v>461675</v>
      </c>
      <c r="B211" s="280">
        <v>44998</v>
      </c>
      <c r="C211" s="165">
        <v>16779</v>
      </c>
      <c r="D211" s="165" t="s">
        <v>91</v>
      </c>
      <c r="E211" s="1">
        <v>13882</v>
      </c>
      <c r="F211" s="165" t="s">
        <v>53</v>
      </c>
    </row>
    <row r="212" spans="1:6" x14ac:dyDescent="0.3">
      <c r="A212" s="165">
        <v>461674</v>
      </c>
      <c r="B212" s="280">
        <v>44998</v>
      </c>
      <c r="C212" s="165">
        <v>16779</v>
      </c>
      <c r="D212" s="165" t="s">
        <v>91</v>
      </c>
      <c r="E212" s="1">
        <v>21931</v>
      </c>
      <c r="F212" s="165" t="s">
        <v>53</v>
      </c>
    </row>
    <row r="213" spans="1:6" x14ac:dyDescent="0.3">
      <c r="A213" s="165">
        <v>461673</v>
      </c>
      <c r="B213" s="280">
        <v>44998</v>
      </c>
      <c r="C213" s="165">
        <v>16779</v>
      </c>
      <c r="D213" s="165" t="s">
        <v>91</v>
      </c>
      <c r="E213" s="1">
        <v>20830</v>
      </c>
      <c r="F213" s="165" t="s">
        <v>53</v>
      </c>
    </row>
    <row r="214" spans="1:6" x14ac:dyDescent="0.3">
      <c r="A214" s="165">
        <v>461672</v>
      </c>
      <c r="B214" s="280">
        <v>44998</v>
      </c>
      <c r="C214" s="165">
        <v>16779</v>
      </c>
      <c r="D214" s="165" t="s">
        <v>91</v>
      </c>
      <c r="E214" s="1">
        <v>23367</v>
      </c>
      <c r="F214" s="165" t="s">
        <v>53</v>
      </c>
    </row>
    <row r="215" spans="1:6" x14ac:dyDescent="0.3">
      <c r="A215" s="165">
        <v>461671</v>
      </c>
      <c r="B215" s="280">
        <v>44998</v>
      </c>
      <c r="C215" s="165">
        <v>16779</v>
      </c>
      <c r="D215" s="165" t="s">
        <v>91</v>
      </c>
      <c r="E215" s="1">
        <v>101790</v>
      </c>
      <c r="F215" s="165" t="s">
        <v>53</v>
      </c>
    </row>
    <row r="216" spans="1:6" x14ac:dyDescent="0.3">
      <c r="A216" s="165">
        <v>461670</v>
      </c>
      <c r="B216" s="280">
        <v>44998</v>
      </c>
      <c r="C216" s="165">
        <v>16779</v>
      </c>
      <c r="D216" s="165" t="s">
        <v>91</v>
      </c>
      <c r="E216" s="1">
        <v>36010</v>
      </c>
      <c r="F216" s="165" t="s">
        <v>53</v>
      </c>
    </row>
    <row r="217" spans="1:6" x14ac:dyDescent="0.3">
      <c r="A217" s="165">
        <v>461669</v>
      </c>
      <c r="B217" s="280">
        <v>44998</v>
      </c>
      <c r="C217" s="165">
        <v>16779</v>
      </c>
      <c r="D217" s="165" t="s">
        <v>91</v>
      </c>
      <c r="E217" s="1">
        <v>46064</v>
      </c>
      <c r="F217" s="165" t="s">
        <v>54</v>
      </c>
    </row>
    <row r="218" spans="1:6" x14ac:dyDescent="0.3">
      <c r="A218" s="165">
        <v>461668</v>
      </c>
      <c r="B218" s="280">
        <v>44998</v>
      </c>
      <c r="C218" s="165">
        <v>16779</v>
      </c>
      <c r="D218" s="165" t="s">
        <v>91</v>
      </c>
      <c r="E218" s="1">
        <v>36465</v>
      </c>
      <c r="F218" s="165" t="s">
        <v>53</v>
      </c>
    </row>
    <row r="219" spans="1:6" x14ac:dyDescent="0.3">
      <c r="A219" s="165">
        <v>461667</v>
      </c>
      <c r="B219" s="280">
        <v>44998</v>
      </c>
      <c r="C219" s="165">
        <v>16779</v>
      </c>
      <c r="D219" s="165" t="s">
        <v>91</v>
      </c>
      <c r="E219" s="1">
        <v>68077</v>
      </c>
      <c r="F219" s="165" t="s">
        <v>54</v>
      </c>
    </row>
    <row r="220" spans="1:6" x14ac:dyDescent="0.3">
      <c r="A220" s="165">
        <v>461666</v>
      </c>
      <c r="B220" s="280">
        <v>44998</v>
      </c>
      <c r="C220" s="165">
        <v>16779</v>
      </c>
      <c r="D220" s="165" t="s">
        <v>91</v>
      </c>
      <c r="E220" s="1">
        <v>30338</v>
      </c>
      <c r="F220" s="165" t="s">
        <v>54</v>
      </c>
    </row>
    <row r="221" spans="1:6" x14ac:dyDescent="0.3">
      <c r="A221" s="165">
        <v>461665</v>
      </c>
      <c r="B221" s="280">
        <v>44998</v>
      </c>
      <c r="C221" s="165">
        <v>16779</v>
      </c>
      <c r="D221" s="165" t="s">
        <v>91</v>
      </c>
      <c r="E221" s="1">
        <v>28752</v>
      </c>
      <c r="F221" s="165" t="s">
        <v>54</v>
      </c>
    </row>
    <row r="222" spans="1:6" x14ac:dyDescent="0.3">
      <c r="A222" s="165">
        <v>461664</v>
      </c>
      <c r="B222" s="280">
        <v>44998</v>
      </c>
      <c r="C222" s="165">
        <v>16779</v>
      </c>
      <c r="D222" s="165" t="s">
        <v>91</v>
      </c>
      <c r="E222" s="1">
        <v>57319</v>
      </c>
      <c r="F222" s="165" t="s">
        <v>54</v>
      </c>
    </row>
    <row r="223" spans="1:6" x14ac:dyDescent="0.3">
      <c r="A223" s="165">
        <v>461663</v>
      </c>
      <c r="B223" s="280">
        <v>44998</v>
      </c>
      <c r="C223" s="165">
        <v>16779</v>
      </c>
      <c r="D223" s="165" t="s">
        <v>91</v>
      </c>
      <c r="E223" s="1">
        <v>82754</v>
      </c>
      <c r="F223" s="165" t="s">
        <v>54</v>
      </c>
    </row>
    <row r="224" spans="1:6" x14ac:dyDescent="0.3">
      <c r="A224" s="165">
        <v>461662</v>
      </c>
      <c r="B224" s="280">
        <v>44998</v>
      </c>
      <c r="C224" s="165">
        <v>16779</v>
      </c>
      <c r="D224" s="165" t="s">
        <v>91</v>
      </c>
      <c r="E224" s="1">
        <v>58975</v>
      </c>
      <c r="F224" s="165" t="s">
        <v>54</v>
      </c>
    </row>
    <row r="225" spans="1:6" x14ac:dyDescent="0.3">
      <c r="A225" s="165">
        <v>461661</v>
      </c>
      <c r="B225" s="280">
        <v>44998</v>
      </c>
      <c r="C225" s="165">
        <v>16779</v>
      </c>
      <c r="D225" s="165" t="s">
        <v>91</v>
      </c>
      <c r="E225" s="1">
        <v>54801</v>
      </c>
      <c r="F225" s="165" t="s">
        <v>54</v>
      </c>
    </row>
    <row r="226" spans="1:6" x14ac:dyDescent="0.3">
      <c r="A226" s="165">
        <v>461660</v>
      </c>
      <c r="B226" s="280">
        <v>44998</v>
      </c>
      <c r="C226" s="165">
        <v>16779</v>
      </c>
      <c r="D226" s="165" t="s">
        <v>91</v>
      </c>
      <c r="E226" s="1">
        <v>32623</v>
      </c>
      <c r="F226" s="165" t="s">
        <v>54</v>
      </c>
    </row>
    <row r="227" spans="1:6" x14ac:dyDescent="0.3">
      <c r="A227" s="165">
        <v>461659</v>
      </c>
      <c r="B227" s="280">
        <v>44998</v>
      </c>
      <c r="C227" s="165">
        <v>16779</v>
      </c>
      <c r="D227" s="165" t="s">
        <v>91</v>
      </c>
      <c r="E227" s="1">
        <v>47144</v>
      </c>
      <c r="F227" s="165" t="s">
        <v>54</v>
      </c>
    </row>
    <row r="228" spans="1:6" x14ac:dyDescent="0.3">
      <c r="A228" s="165">
        <v>461658</v>
      </c>
      <c r="B228" s="280">
        <v>44998</v>
      </c>
      <c r="C228" s="165">
        <v>16779</v>
      </c>
      <c r="D228" s="165" t="s">
        <v>91</v>
      </c>
      <c r="E228" s="1">
        <v>6572</v>
      </c>
      <c r="F228" s="165" t="s">
        <v>53</v>
      </c>
    </row>
    <row r="229" spans="1:6" x14ac:dyDescent="0.3">
      <c r="A229" s="165">
        <v>461657</v>
      </c>
      <c r="B229" s="280">
        <v>44998</v>
      </c>
      <c r="C229" s="165">
        <v>16779</v>
      </c>
      <c r="D229" s="165" t="s">
        <v>91</v>
      </c>
      <c r="E229" s="1">
        <v>6546</v>
      </c>
      <c r="F229" s="165" t="s">
        <v>53</v>
      </c>
    </row>
    <row r="230" spans="1:6" x14ac:dyDescent="0.3">
      <c r="A230" s="165">
        <v>461656</v>
      </c>
      <c r="B230" s="280">
        <v>44998</v>
      </c>
      <c r="C230" s="165">
        <v>16779</v>
      </c>
      <c r="D230" s="165" t="s">
        <v>91</v>
      </c>
      <c r="E230" s="1">
        <v>37465</v>
      </c>
      <c r="F230" s="165" t="s">
        <v>54</v>
      </c>
    </row>
    <row r="231" spans="1:6" x14ac:dyDescent="0.3">
      <c r="A231" s="165">
        <v>461655</v>
      </c>
      <c r="B231" s="280">
        <v>44998</v>
      </c>
      <c r="C231" s="165">
        <v>16779</v>
      </c>
      <c r="D231" s="165" t="s">
        <v>91</v>
      </c>
      <c r="E231" s="1">
        <v>33595</v>
      </c>
      <c r="F231" s="165" t="s">
        <v>54</v>
      </c>
    </row>
    <row r="232" spans="1:6" x14ac:dyDescent="0.3">
      <c r="A232" s="165">
        <v>461654</v>
      </c>
      <c r="B232" s="280">
        <v>44998</v>
      </c>
      <c r="C232" s="165">
        <v>16779</v>
      </c>
      <c r="D232" s="165" t="s">
        <v>91</v>
      </c>
      <c r="E232" s="1">
        <v>37447</v>
      </c>
      <c r="F232" s="165" t="s">
        <v>54</v>
      </c>
    </row>
    <row r="233" spans="1:6" x14ac:dyDescent="0.3">
      <c r="A233" s="165">
        <v>461653</v>
      </c>
      <c r="B233" s="280">
        <v>44998</v>
      </c>
      <c r="C233" s="165">
        <v>16779</v>
      </c>
      <c r="D233" s="165" t="s">
        <v>91</v>
      </c>
      <c r="E233" s="1">
        <v>24901</v>
      </c>
      <c r="F233" s="165" t="s">
        <v>54</v>
      </c>
    </row>
    <row r="234" spans="1:6" x14ac:dyDescent="0.3">
      <c r="A234" s="165">
        <v>461652</v>
      </c>
      <c r="B234" s="280">
        <v>44998</v>
      </c>
      <c r="C234" s="165">
        <v>16779</v>
      </c>
      <c r="D234" s="165" t="s">
        <v>91</v>
      </c>
      <c r="E234" s="1">
        <v>30060</v>
      </c>
      <c r="F234" s="165" t="s">
        <v>54</v>
      </c>
    </row>
    <row r="235" spans="1:6" x14ac:dyDescent="0.3">
      <c r="A235" s="165">
        <v>461650</v>
      </c>
      <c r="B235" s="280">
        <v>44994</v>
      </c>
      <c r="C235" s="165">
        <v>16779</v>
      </c>
      <c r="D235" s="165" t="s">
        <v>91</v>
      </c>
      <c r="E235" s="1">
        <v>29617</v>
      </c>
      <c r="F235" s="165" t="s">
        <v>54</v>
      </c>
    </row>
    <row r="236" spans="1:6" x14ac:dyDescent="0.3">
      <c r="A236" s="165">
        <v>460529</v>
      </c>
      <c r="B236" s="280">
        <v>44665</v>
      </c>
      <c r="C236" s="165">
        <v>10309</v>
      </c>
      <c r="D236" s="165" t="s">
        <v>44</v>
      </c>
      <c r="E236" s="1">
        <v>249513.25</v>
      </c>
      <c r="F236" s="165" t="s">
        <v>96</v>
      </c>
    </row>
    <row r="237" spans="1:6" x14ac:dyDescent="0.3">
      <c r="A237" s="231"/>
      <c r="B237" s="252"/>
      <c r="C237" s="231"/>
      <c r="D237" s="231"/>
      <c r="E237" s="229"/>
      <c r="F237" s="231"/>
    </row>
    <row r="238" spans="1:6" x14ac:dyDescent="0.3">
      <c r="A238" s="231"/>
      <c r="B238" s="252"/>
      <c r="C238" s="231"/>
      <c r="D238" s="231"/>
      <c r="E238" s="229"/>
      <c r="F238" s="231"/>
    </row>
    <row r="239" spans="1:6" x14ac:dyDescent="0.3">
      <c r="F239" s="231"/>
    </row>
    <row r="240" spans="1:6" x14ac:dyDescent="0.3">
      <c r="E240" s="11"/>
    </row>
  </sheetData>
  <autoFilter ref="A7:F239" xr:uid="{09353D68-381C-4F43-8614-6A2B3270FF0F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E500-49EB-4D1B-BEB4-62B13D0B6397}">
  <dimension ref="A1:M263"/>
  <sheetViews>
    <sheetView workbookViewId="0">
      <selection activeCell="J39" sqref="J39"/>
    </sheetView>
  </sheetViews>
  <sheetFormatPr defaultRowHeight="12" customHeight="1" x14ac:dyDescent="0.3"/>
  <cols>
    <col min="1" max="1" width="21" customWidth="1"/>
    <col min="2" max="2" width="10.109375" customWidth="1"/>
    <col min="3" max="3" width="36" customWidth="1"/>
    <col min="4" max="4" width="15.21875" customWidth="1"/>
    <col min="5" max="5" width="13.77734375" customWidth="1"/>
    <col min="6" max="6" width="13.6640625" style="2" customWidth="1"/>
    <col min="7" max="7" width="19.44140625" customWidth="1"/>
    <col min="8" max="12" width="13.88671875" customWidth="1"/>
    <col min="13" max="13" width="21.21875" customWidth="1"/>
    <col min="14" max="14" width="13.88671875" customWidth="1"/>
  </cols>
  <sheetData>
    <row r="1" spans="1:13" ht="12" customHeight="1" x14ac:dyDescent="0.3">
      <c r="A1" s="121" t="s">
        <v>1507</v>
      </c>
    </row>
    <row r="2" spans="1:13" ht="12" customHeight="1" x14ac:dyDescent="0.3">
      <c r="A2" s="122" t="s">
        <v>1508</v>
      </c>
    </row>
    <row r="3" spans="1:13" ht="12" customHeight="1" x14ac:dyDescent="0.3">
      <c r="A3" s="123" t="s">
        <v>1634</v>
      </c>
      <c r="B3" s="258"/>
      <c r="C3" s="258"/>
      <c r="D3" s="258"/>
      <c r="E3" s="258"/>
      <c r="F3" s="260"/>
      <c r="G3" s="258"/>
      <c r="H3" s="258"/>
      <c r="I3" s="258"/>
      <c r="J3" s="258"/>
      <c r="K3" s="258"/>
      <c r="L3" s="258"/>
    </row>
    <row r="4" spans="1:13" ht="12" customHeight="1" x14ac:dyDescent="0.3">
      <c r="A4" s="123"/>
      <c r="B4" s="258"/>
      <c r="C4" s="258"/>
      <c r="D4" s="258"/>
      <c r="E4" s="258"/>
      <c r="F4" s="260"/>
      <c r="G4" s="258"/>
      <c r="H4" s="258"/>
      <c r="I4" s="258"/>
      <c r="J4" s="258"/>
      <c r="K4" s="258"/>
      <c r="L4" s="258"/>
      <c r="M4" s="259"/>
    </row>
    <row r="5" spans="1:13" ht="18.600000000000001" customHeight="1" x14ac:dyDescent="0.3">
      <c r="A5" s="123"/>
      <c r="B5" s="258"/>
      <c r="C5" s="258"/>
      <c r="D5" s="258"/>
      <c r="E5" s="258"/>
      <c r="F5" s="260"/>
      <c r="G5" s="258"/>
      <c r="H5" s="258"/>
      <c r="I5" s="258"/>
      <c r="J5" s="258"/>
      <c r="K5" s="258"/>
      <c r="L5" s="258"/>
      <c r="M5" s="259">
        <f>SUBTOTAL(9,M7:M263)</f>
        <v>41238653.290000007</v>
      </c>
    </row>
    <row r="6" spans="1:13" ht="31.8" customHeight="1" x14ac:dyDescent="0.3">
      <c r="A6" s="261" t="s">
        <v>85</v>
      </c>
      <c r="B6" s="261" t="s">
        <v>84</v>
      </c>
      <c r="C6" s="261" t="s">
        <v>83</v>
      </c>
      <c r="D6" s="261" t="s">
        <v>82</v>
      </c>
      <c r="E6" s="261" t="s">
        <v>224</v>
      </c>
      <c r="F6" s="262" t="s">
        <v>81</v>
      </c>
      <c r="G6" s="261" t="s">
        <v>80</v>
      </c>
      <c r="H6" s="261" t="s">
        <v>79</v>
      </c>
      <c r="I6" s="261" t="s">
        <v>78</v>
      </c>
      <c r="J6" s="261" t="s">
        <v>1622</v>
      </c>
      <c r="K6" s="261" t="s">
        <v>77</v>
      </c>
      <c r="L6" s="261" t="s">
        <v>1623</v>
      </c>
      <c r="M6" s="261" t="s">
        <v>1624</v>
      </c>
    </row>
    <row r="7" spans="1:13" ht="22.8" customHeight="1" x14ac:dyDescent="0.3">
      <c r="A7" s="154" t="s">
        <v>296</v>
      </c>
      <c r="B7" s="154" t="s">
        <v>302</v>
      </c>
      <c r="C7" s="154" t="s">
        <v>44</v>
      </c>
      <c r="D7" s="155">
        <v>45743</v>
      </c>
      <c r="E7" s="154" t="s">
        <v>75</v>
      </c>
      <c r="F7" s="264">
        <v>464344</v>
      </c>
      <c r="G7" s="156">
        <v>26250</v>
      </c>
      <c r="H7" s="156">
        <v>0</v>
      </c>
      <c r="I7" s="156">
        <v>0</v>
      </c>
      <c r="J7" s="156">
        <v>26250</v>
      </c>
      <c r="K7" s="156">
        <v>0</v>
      </c>
      <c r="L7" s="156">
        <v>0</v>
      </c>
      <c r="M7" s="156">
        <v>26250</v>
      </c>
    </row>
    <row r="8" spans="1:13" ht="22.8" customHeight="1" x14ac:dyDescent="0.3">
      <c r="A8" s="154" t="s">
        <v>296</v>
      </c>
      <c r="B8" s="154" t="s">
        <v>316</v>
      </c>
      <c r="C8" s="154" t="s">
        <v>47</v>
      </c>
      <c r="D8" s="155">
        <v>45667</v>
      </c>
      <c r="E8" s="154" t="s">
        <v>75</v>
      </c>
      <c r="F8" s="264">
        <v>464094</v>
      </c>
      <c r="G8" s="156">
        <v>16025</v>
      </c>
      <c r="H8" s="156">
        <v>0</v>
      </c>
      <c r="I8" s="156">
        <v>0</v>
      </c>
      <c r="J8" s="156">
        <v>16025</v>
      </c>
      <c r="K8" s="156">
        <v>8508</v>
      </c>
      <c r="L8" s="156">
        <v>0</v>
      </c>
      <c r="M8" s="156">
        <v>7517</v>
      </c>
    </row>
    <row r="9" spans="1:13" ht="22.8" customHeight="1" x14ac:dyDescent="0.3">
      <c r="A9" s="154" t="s">
        <v>296</v>
      </c>
      <c r="B9" s="154" t="s">
        <v>306</v>
      </c>
      <c r="C9" s="154" t="s">
        <v>36</v>
      </c>
      <c r="D9" s="155">
        <v>45246</v>
      </c>
      <c r="E9" s="154" t="s">
        <v>75</v>
      </c>
      <c r="F9" s="264">
        <v>462690</v>
      </c>
      <c r="G9" s="156">
        <v>740998</v>
      </c>
      <c r="H9" s="156">
        <v>0</v>
      </c>
      <c r="I9" s="156">
        <v>0</v>
      </c>
      <c r="J9" s="156">
        <v>740998</v>
      </c>
      <c r="K9" s="156">
        <v>649633.69999999995</v>
      </c>
      <c r="L9" s="156">
        <v>0</v>
      </c>
      <c r="M9" s="156">
        <v>91364.3</v>
      </c>
    </row>
    <row r="10" spans="1:13" ht="22.8" customHeight="1" x14ac:dyDescent="0.3">
      <c r="A10" s="154" t="s">
        <v>133</v>
      </c>
      <c r="B10" s="154" t="s">
        <v>315</v>
      </c>
      <c r="C10" s="154" t="s">
        <v>46</v>
      </c>
      <c r="D10" s="155">
        <v>45099</v>
      </c>
      <c r="E10" s="154" t="s">
        <v>75</v>
      </c>
      <c r="F10" s="264">
        <v>462091</v>
      </c>
      <c r="G10" s="156">
        <v>280510</v>
      </c>
      <c r="H10" s="156">
        <v>0</v>
      </c>
      <c r="I10" s="156">
        <v>0</v>
      </c>
      <c r="J10" s="156">
        <v>280510</v>
      </c>
      <c r="K10" s="156">
        <v>279780.5</v>
      </c>
      <c r="L10" s="156">
        <v>0</v>
      </c>
      <c r="M10" s="156">
        <v>729.5</v>
      </c>
    </row>
    <row r="11" spans="1:13" ht="22.8" customHeight="1" x14ac:dyDescent="0.3">
      <c r="A11" s="154" t="s">
        <v>133</v>
      </c>
      <c r="B11" s="154" t="s">
        <v>316</v>
      </c>
      <c r="C11" s="154" t="s">
        <v>47</v>
      </c>
      <c r="D11" s="155">
        <v>45331</v>
      </c>
      <c r="E11" s="154" t="s">
        <v>75</v>
      </c>
      <c r="F11" s="264">
        <v>462948</v>
      </c>
      <c r="G11" s="156">
        <v>14475</v>
      </c>
      <c r="H11" s="156">
        <v>0</v>
      </c>
      <c r="I11" s="156">
        <v>0</v>
      </c>
      <c r="J11" s="156">
        <v>14475</v>
      </c>
      <c r="K11" s="156">
        <v>9865</v>
      </c>
      <c r="L11" s="156">
        <v>0</v>
      </c>
      <c r="M11" s="156">
        <v>4610</v>
      </c>
    </row>
    <row r="12" spans="1:13" ht="22.8" customHeight="1" x14ac:dyDescent="0.3">
      <c r="A12" s="154" t="s">
        <v>133</v>
      </c>
      <c r="B12" s="154" t="s">
        <v>183</v>
      </c>
      <c r="C12" s="154" t="s">
        <v>91</v>
      </c>
      <c r="D12" s="155">
        <v>44998</v>
      </c>
      <c r="E12" s="154" t="s">
        <v>75</v>
      </c>
      <c r="F12" s="264">
        <v>461657</v>
      </c>
      <c r="G12" s="156">
        <v>6546</v>
      </c>
      <c r="H12" s="156">
        <v>0</v>
      </c>
      <c r="I12" s="156">
        <v>0</v>
      </c>
      <c r="J12" s="156">
        <v>6546</v>
      </c>
      <c r="K12" s="156">
        <v>6218.7</v>
      </c>
      <c r="L12" s="156">
        <v>0</v>
      </c>
      <c r="M12" s="156">
        <v>327.3</v>
      </c>
    </row>
    <row r="13" spans="1:13" ht="22.8" customHeight="1" x14ac:dyDescent="0.3">
      <c r="A13" s="154" t="s">
        <v>133</v>
      </c>
      <c r="B13" s="154" t="s">
        <v>218</v>
      </c>
      <c r="C13" s="154" t="s">
        <v>217</v>
      </c>
      <c r="D13" s="155">
        <v>45197</v>
      </c>
      <c r="E13" s="154" t="s">
        <v>75</v>
      </c>
      <c r="F13" s="264">
        <v>462522</v>
      </c>
      <c r="G13" s="156">
        <v>13569</v>
      </c>
      <c r="H13" s="156">
        <v>0</v>
      </c>
      <c r="I13" s="156">
        <v>0</v>
      </c>
      <c r="J13" s="156">
        <v>13569</v>
      </c>
      <c r="K13" s="156">
        <v>7934.5</v>
      </c>
      <c r="L13" s="156">
        <v>0</v>
      </c>
      <c r="M13" s="156">
        <v>5634.5</v>
      </c>
    </row>
    <row r="14" spans="1:13" ht="22.8" customHeight="1" x14ac:dyDescent="0.3">
      <c r="A14" s="154" t="s">
        <v>122</v>
      </c>
      <c r="B14" s="154" t="s">
        <v>302</v>
      </c>
      <c r="C14" s="154" t="s">
        <v>44</v>
      </c>
      <c r="D14" s="155">
        <v>45264</v>
      </c>
      <c r="E14" s="154" t="s">
        <v>75</v>
      </c>
      <c r="F14" s="264">
        <v>462741</v>
      </c>
      <c r="G14" s="156">
        <v>21916023</v>
      </c>
      <c r="H14" s="156">
        <v>0</v>
      </c>
      <c r="I14" s="156">
        <v>0</v>
      </c>
      <c r="J14" s="156">
        <v>21916023</v>
      </c>
      <c r="K14" s="156">
        <v>8131233.9299999997</v>
      </c>
      <c r="L14" s="156">
        <v>406561.77</v>
      </c>
      <c r="M14" s="156">
        <v>14191350.84</v>
      </c>
    </row>
    <row r="15" spans="1:13" ht="22.8" customHeight="1" x14ac:dyDescent="0.3">
      <c r="A15" s="154" t="s">
        <v>122</v>
      </c>
      <c r="B15" s="154" t="s">
        <v>316</v>
      </c>
      <c r="C15" s="154" t="s">
        <v>47</v>
      </c>
      <c r="D15" s="155"/>
      <c r="E15" s="154" t="s">
        <v>75</v>
      </c>
      <c r="F15" s="264">
        <v>464098</v>
      </c>
      <c r="G15" s="156">
        <v>59705</v>
      </c>
      <c r="H15" s="156">
        <v>0</v>
      </c>
      <c r="I15" s="156">
        <v>0</v>
      </c>
      <c r="J15" s="156">
        <v>59705</v>
      </c>
      <c r="K15" s="156">
        <v>20864.25</v>
      </c>
      <c r="L15" s="156">
        <v>0</v>
      </c>
      <c r="M15" s="156">
        <v>38840.75</v>
      </c>
    </row>
    <row r="16" spans="1:13" ht="22.8" customHeight="1" x14ac:dyDescent="0.3">
      <c r="A16" s="154" t="s">
        <v>122</v>
      </c>
      <c r="B16" s="154" t="s">
        <v>109</v>
      </c>
      <c r="C16" s="154" t="s">
        <v>103</v>
      </c>
      <c r="D16" s="155"/>
      <c r="E16" s="154" t="s">
        <v>75</v>
      </c>
      <c r="F16" s="264">
        <v>464254</v>
      </c>
      <c r="G16" s="156">
        <v>51250.47</v>
      </c>
      <c r="H16" s="156">
        <v>0</v>
      </c>
      <c r="I16" s="156">
        <v>0</v>
      </c>
      <c r="J16" s="156">
        <v>51250.47</v>
      </c>
      <c r="K16" s="156">
        <v>29402.44</v>
      </c>
      <c r="L16" s="156">
        <v>0</v>
      </c>
      <c r="M16" s="156">
        <v>21848.03</v>
      </c>
    </row>
    <row r="17" spans="1:13" ht="22.8" customHeight="1" x14ac:dyDescent="0.3">
      <c r="A17" s="154" t="s">
        <v>122</v>
      </c>
      <c r="B17" s="154" t="s">
        <v>109</v>
      </c>
      <c r="C17" s="154" t="s">
        <v>103</v>
      </c>
      <c r="D17" s="155"/>
      <c r="E17" s="154" t="s">
        <v>75</v>
      </c>
      <c r="F17" s="264">
        <v>464524</v>
      </c>
      <c r="G17" s="156">
        <v>439724.38</v>
      </c>
      <c r="H17" s="156">
        <v>0</v>
      </c>
      <c r="I17" s="156">
        <v>0</v>
      </c>
      <c r="J17" s="156">
        <v>439724.38</v>
      </c>
      <c r="K17" s="156">
        <v>244752.24</v>
      </c>
      <c r="L17" s="156">
        <v>0</v>
      </c>
      <c r="M17" s="156">
        <v>194972.14</v>
      </c>
    </row>
    <row r="18" spans="1:13" ht="22.8" customHeight="1" x14ac:dyDescent="0.3">
      <c r="A18" s="154" t="s">
        <v>122</v>
      </c>
      <c r="B18" s="154" t="s">
        <v>332</v>
      </c>
      <c r="C18" s="154" t="s">
        <v>37</v>
      </c>
      <c r="D18" s="155"/>
      <c r="E18" s="154" t="s">
        <v>75</v>
      </c>
      <c r="F18" s="264">
        <v>464163</v>
      </c>
      <c r="G18" s="156">
        <v>150753</v>
      </c>
      <c r="H18" s="156">
        <v>0</v>
      </c>
      <c r="I18" s="156">
        <v>0</v>
      </c>
      <c r="J18" s="156">
        <v>150753</v>
      </c>
      <c r="K18" s="156">
        <v>42540</v>
      </c>
      <c r="L18" s="156">
        <v>0</v>
      </c>
      <c r="M18" s="156">
        <v>108213</v>
      </c>
    </row>
    <row r="19" spans="1:13" ht="22.8" customHeight="1" x14ac:dyDescent="0.3">
      <c r="A19" s="154" t="s">
        <v>122</v>
      </c>
      <c r="B19" s="154" t="s">
        <v>318</v>
      </c>
      <c r="C19" s="154" t="s">
        <v>43</v>
      </c>
      <c r="D19" s="155">
        <v>44995</v>
      </c>
      <c r="E19" s="154" t="s">
        <v>75</v>
      </c>
      <c r="F19" s="264">
        <v>461651</v>
      </c>
      <c r="G19" s="156">
        <v>271225.90000000002</v>
      </c>
      <c r="H19" s="156">
        <v>0</v>
      </c>
      <c r="I19" s="156">
        <v>0</v>
      </c>
      <c r="J19" s="156">
        <v>271225.90000000002</v>
      </c>
      <c r="K19" s="156">
        <v>226760.9</v>
      </c>
      <c r="L19" s="156">
        <v>0</v>
      </c>
      <c r="M19" s="156">
        <v>44465</v>
      </c>
    </row>
    <row r="20" spans="1:13" ht="22.8" customHeight="1" x14ac:dyDescent="0.3">
      <c r="A20" s="154" t="s">
        <v>122</v>
      </c>
      <c r="B20" s="154" t="s">
        <v>318</v>
      </c>
      <c r="C20" s="154" t="s">
        <v>43</v>
      </c>
      <c r="D20" s="155">
        <v>44995</v>
      </c>
      <c r="E20" s="154" t="s">
        <v>75</v>
      </c>
      <c r="F20" s="263" t="s">
        <v>172</v>
      </c>
      <c r="G20" s="156">
        <v>-44465</v>
      </c>
      <c r="H20" s="156">
        <v>0</v>
      </c>
      <c r="I20" s="156">
        <v>0</v>
      </c>
      <c r="J20" s="156">
        <v>-44465</v>
      </c>
      <c r="K20" s="156">
        <v>0</v>
      </c>
      <c r="L20" s="156">
        <v>0</v>
      </c>
      <c r="M20" s="156">
        <v>-44465</v>
      </c>
    </row>
    <row r="21" spans="1:13" ht="22.8" customHeight="1" x14ac:dyDescent="0.3">
      <c r="A21" s="154" t="s">
        <v>122</v>
      </c>
      <c r="B21" s="154" t="s">
        <v>183</v>
      </c>
      <c r="C21" s="154" t="s">
        <v>91</v>
      </c>
      <c r="D21" s="155">
        <v>44998</v>
      </c>
      <c r="E21" s="154" t="s">
        <v>75</v>
      </c>
      <c r="F21" s="264">
        <v>461658</v>
      </c>
      <c r="G21" s="156">
        <v>6572</v>
      </c>
      <c r="H21" s="156">
        <v>0</v>
      </c>
      <c r="I21" s="156">
        <v>0</v>
      </c>
      <c r="J21" s="156">
        <v>6572</v>
      </c>
      <c r="K21" s="156">
        <v>0</v>
      </c>
      <c r="L21" s="156">
        <v>0</v>
      </c>
      <c r="M21" s="156">
        <v>6572</v>
      </c>
    </row>
    <row r="22" spans="1:13" ht="22.8" customHeight="1" x14ac:dyDescent="0.3">
      <c r="A22" s="154" t="s">
        <v>122</v>
      </c>
      <c r="B22" s="154" t="s">
        <v>1524</v>
      </c>
      <c r="C22" s="154" t="s">
        <v>1525</v>
      </c>
      <c r="D22" s="155"/>
      <c r="E22" s="154" t="s">
        <v>75</v>
      </c>
      <c r="F22" s="264">
        <v>464237</v>
      </c>
      <c r="G22" s="156">
        <v>91560</v>
      </c>
      <c r="H22" s="156">
        <v>0</v>
      </c>
      <c r="I22" s="156">
        <v>0</v>
      </c>
      <c r="J22" s="156">
        <v>91560</v>
      </c>
      <c r="K22" s="156">
        <v>50417.5</v>
      </c>
      <c r="L22" s="156">
        <v>0</v>
      </c>
      <c r="M22" s="156">
        <v>41142.5</v>
      </c>
    </row>
    <row r="23" spans="1:13" ht="22.8" customHeight="1" x14ac:dyDescent="0.3">
      <c r="A23" s="154" t="s">
        <v>122</v>
      </c>
      <c r="B23" s="154" t="s">
        <v>1515</v>
      </c>
      <c r="C23" s="154" t="s">
        <v>95</v>
      </c>
      <c r="D23" s="155"/>
      <c r="E23" s="154" t="s">
        <v>75</v>
      </c>
      <c r="F23" s="264">
        <v>464257</v>
      </c>
      <c r="G23" s="156">
        <v>722798</v>
      </c>
      <c r="H23" s="156">
        <v>0</v>
      </c>
      <c r="I23" s="156">
        <v>0</v>
      </c>
      <c r="J23" s="156">
        <v>722798</v>
      </c>
      <c r="K23" s="156">
        <v>630432.35</v>
      </c>
      <c r="L23" s="156">
        <v>0</v>
      </c>
      <c r="M23" s="156">
        <v>92365.65</v>
      </c>
    </row>
    <row r="24" spans="1:13" ht="22.8" customHeight="1" x14ac:dyDescent="0.3">
      <c r="A24" s="154" t="s">
        <v>122</v>
      </c>
      <c r="B24" s="154" t="s">
        <v>319</v>
      </c>
      <c r="C24" s="154" t="s">
        <v>303</v>
      </c>
      <c r="D24" s="155">
        <v>45320</v>
      </c>
      <c r="E24" s="154" t="s">
        <v>75</v>
      </c>
      <c r="F24" s="264">
        <v>462896</v>
      </c>
      <c r="G24" s="156">
        <v>1779010</v>
      </c>
      <c r="H24" s="156">
        <v>0</v>
      </c>
      <c r="I24" s="156">
        <v>0</v>
      </c>
      <c r="J24" s="156">
        <v>1779010</v>
      </c>
      <c r="K24" s="156">
        <v>1480631.29</v>
      </c>
      <c r="L24" s="156">
        <v>0</v>
      </c>
      <c r="M24" s="156">
        <v>298378.71000000002</v>
      </c>
    </row>
    <row r="25" spans="1:13" ht="22.8" customHeight="1" x14ac:dyDescent="0.3">
      <c r="A25" s="154" t="s">
        <v>122</v>
      </c>
      <c r="B25" s="154" t="s">
        <v>1625</v>
      </c>
      <c r="C25" s="154" t="s">
        <v>1590</v>
      </c>
      <c r="D25" s="155"/>
      <c r="E25" s="154" t="s">
        <v>75</v>
      </c>
      <c r="F25" s="264">
        <v>465134</v>
      </c>
      <c r="G25" s="156">
        <v>9955.85</v>
      </c>
      <c r="H25" s="156">
        <v>0</v>
      </c>
      <c r="I25" s="156">
        <v>0</v>
      </c>
      <c r="J25" s="156">
        <v>9955.85</v>
      </c>
      <c r="K25" s="156">
        <v>0</v>
      </c>
      <c r="L25" s="156">
        <v>0</v>
      </c>
      <c r="M25" s="156">
        <v>9955.85</v>
      </c>
    </row>
    <row r="26" spans="1:13" ht="22.8" customHeight="1" x14ac:dyDescent="0.3">
      <c r="A26" s="154" t="s">
        <v>122</v>
      </c>
      <c r="B26" s="154" t="s">
        <v>218</v>
      </c>
      <c r="C26" s="154" t="s">
        <v>217</v>
      </c>
      <c r="D26" s="155">
        <v>45230</v>
      </c>
      <c r="E26" s="154" t="s">
        <v>75</v>
      </c>
      <c r="F26" s="264">
        <v>464814</v>
      </c>
      <c r="G26" s="156">
        <v>26719</v>
      </c>
      <c r="H26" s="156">
        <v>0</v>
      </c>
      <c r="I26" s="156">
        <v>0</v>
      </c>
      <c r="J26" s="156">
        <v>26719</v>
      </c>
      <c r="K26" s="156">
        <v>2109.5</v>
      </c>
      <c r="L26" s="156">
        <v>0</v>
      </c>
      <c r="M26" s="156">
        <v>24609.5</v>
      </c>
    </row>
    <row r="27" spans="1:13" ht="22.8" customHeight="1" x14ac:dyDescent="0.3">
      <c r="A27" s="154" t="s">
        <v>122</v>
      </c>
      <c r="B27" s="154" t="s">
        <v>320</v>
      </c>
      <c r="C27" s="154" t="s">
        <v>297</v>
      </c>
      <c r="D27" s="155">
        <v>45246</v>
      </c>
      <c r="E27" s="154" t="s">
        <v>75</v>
      </c>
      <c r="F27" s="264">
        <v>462685</v>
      </c>
      <c r="G27" s="156">
        <v>47910</v>
      </c>
      <c r="H27" s="156">
        <v>0</v>
      </c>
      <c r="I27" s="156">
        <v>0</v>
      </c>
      <c r="J27" s="156">
        <v>47910</v>
      </c>
      <c r="K27" s="156">
        <v>45913.21</v>
      </c>
      <c r="L27" s="156">
        <v>0</v>
      </c>
      <c r="M27" s="156">
        <v>1996.79</v>
      </c>
    </row>
    <row r="28" spans="1:13" ht="22.8" customHeight="1" x14ac:dyDescent="0.3">
      <c r="A28" s="154" t="s">
        <v>135</v>
      </c>
      <c r="B28" s="154" t="s">
        <v>322</v>
      </c>
      <c r="C28" s="154" t="s">
        <v>31</v>
      </c>
      <c r="D28" s="155">
        <v>45328</v>
      </c>
      <c r="E28" s="154" t="s">
        <v>75</v>
      </c>
      <c r="F28" s="264">
        <v>462933</v>
      </c>
      <c r="G28" s="156">
        <v>5328</v>
      </c>
      <c r="H28" s="156">
        <v>0</v>
      </c>
      <c r="I28" s="156">
        <v>0</v>
      </c>
      <c r="J28" s="156">
        <v>5328</v>
      </c>
      <c r="K28" s="156">
        <v>0</v>
      </c>
      <c r="L28" s="156">
        <v>0</v>
      </c>
      <c r="M28" s="156">
        <v>5328</v>
      </c>
    </row>
    <row r="29" spans="1:13" ht="22.8" customHeight="1" x14ac:dyDescent="0.3">
      <c r="A29" s="154" t="s">
        <v>135</v>
      </c>
      <c r="B29" s="154" t="s">
        <v>302</v>
      </c>
      <c r="C29" s="154" t="s">
        <v>44</v>
      </c>
      <c r="D29" s="155">
        <v>45723</v>
      </c>
      <c r="E29" s="154" t="s">
        <v>75</v>
      </c>
      <c r="F29" s="264">
        <v>464265</v>
      </c>
      <c r="G29" s="156">
        <v>525355.67000000004</v>
      </c>
      <c r="H29" s="156">
        <v>0</v>
      </c>
      <c r="I29" s="156">
        <v>0</v>
      </c>
      <c r="J29" s="156">
        <v>525355.67000000004</v>
      </c>
      <c r="K29" s="156">
        <v>525355.67000000004</v>
      </c>
      <c r="L29" s="156">
        <v>26267.79</v>
      </c>
      <c r="M29" s="156">
        <v>26267.79</v>
      </c>
    </row>
    <row r="30" spans="1:13" ht="22.8" customHeight="1" x14ac:dyDescent="0.3">
      <c r="A30" s="154" t="s">
        <v>135</v>
      </c>
      <c r="B30" s="154" t="s">
        <v>316</v>
      </c>
      <c r="C30" s="154" t="s">
        <v>47</v>
      </c>
      <c r="D30" s="155">
        <v>45947</v>
      </c>
      <c r="E30" s="154" t="s">
        <v>75</v>
      </c>
      <c r="F30" s="264">
        <v>465170</v>
      </c>
      <c r="G30" s="156">
        <v>5500</v>
      </c>
      <c r="H30" s="156">
        <v>0</v>
      </c>
      <c r="I30" s="156">
        <v>0</v>
      </c>
      <c r="J30" s="156">
        <v>5500</v>
      </c>
      <c r="K30" s="156">
        <v>0</v>
      </c>
      <c r="L30" s="156">
        <v>0</v>
      </c>
      <c r="M30" s="156">
        <v>5500</v>
      </c>
    </row>
    <row r="31" spans="1:13" ht="22.8" customHeight="1" x14ac:dyDescent="0.3">
      <c r="A31" s="154" t="s">
        <v>135</v>
      </c>
      <c r="B31" s="154" t="s">
        <v>183</v>
      </c>
      <c r="C31" s="154" t="s">
        <v>91</v>
      </c>
      <c r="D31" s="155">
        <v>44998</v>
      </c>
      <c r="E31" s="154" t="s">
        <v>75</v>
      </c>
      <c r="F31" s="264">
        <v>461659</v>
      </c>
      <c r="G31" s="156">
        <v>47144</v>
      </c>
      <c r="H31" s="156">
        <v>0</v>
      </c>
      <c r="I31" s="156">
        <v>0</v>
      </c>
      <c r="J31" s="156">
        <v>47144</v>
      </c>
      <c r="K31" s="156">
        <v>44786.8</v>
      </c>
      <c r="L31" s="156">
        <v>0</v>
      </c>
      <c r="M31" s="156">
        <v>2357.1999999999998</v>
      </c>
    </row>
    <row r="32" spans="1:13" ht="22.8" customHeight="1" x14ac:dyDescent="0.3">
      <c r="A32" s="154" t="s">
        <v>135</v>
      </c>
      <c r="B32" s="154" t="s">
        <v>323</v>
      </c>
      <c r="C32" s="154" t="s">
        <v>90</v>
      </c>
      <c r="D32" s="155">
        <v>45243</v>
      </c>
      <c r="E32" s="154" t="s">
        <v>75</v>
      </c>
      <c r="F32" s="264">
        <v>462678</v>
      </c>
      <c r="G32" s="156">
        <v>3485</v>
      </c>
      <c r="H32" s="156">
        <v>0</v>
      </c>
      <c r="I32" s="156">
        <v>0</v>
      </c>
      <c r="J32" s="156">
        <v>3485</v>
      </c>
      <c r="K32" s="156">
        <v>0</v>
      </c>
      <c r="L32" s="156">
        <v>0</v>
      </c>
      <c r="M32" s="156">
        <v>3485</v>
      </c>
    </row>
    <row r="33" spans="1:13" ht="22.8" customHeight="1" x14ac:dyDescent="0.3">
      <c r="A33" s="154" t="s">
        <v>135</v>
      </c>
      <c r="B33" s="154" t="s">
        <v>218</v>
      </c>
      <c r="C33" s="154" t="s">
        <v>217</v>
      </c>
      <c r="D33" s="155">
        <v>45230</v>
      </c>
      <c r="E33" s="154" t="s">
        <v>75</v>
      </c>
      <c r="F33" s="264">
        <v>462631</v>
      </c>
      <c r="G33" s="156">
        <v>12450</v>
      </c>
      <c r="H33" s="156">
        <v>0</v>
      </c>
      <c r="I33" s="156">
        <v>0</v>
      </c>
      <c r="J33" s="156">
        <v>12450</v>
      </c>
      <c r="K33" s="156">
        <v>3536</v>
      </c>
      <c r="L33" s="156">
        <v>0</v>
      </c>
      <c r="M33" s="156">
        <v>8914</v>
      </c>
    </row>
    <row r="34" spans="1:13" ht="22.8" customHeight="1" x14ac:dyDescent="0.3">
      <c r="A34" s="154" t="s">
        <v>135</v>
      </c>
      <c r="B34" s="154" t="s">
        <v>325</v>
      </c>
      <c r="C34" s="154" t="s">
        <v>236</v>
      </c>
      <c r="D34" s="155">
        <v>45617</v>
      </c>
      <c r="E34" s="154" t="s">
        <v>75</v>
      </c>
      <c r="F34" s="264">
        <v>464346</v>
      </c>
      <c r="G34" s="156">
        <v>245853</v>
      </c>
      <c r="H34" s="156">
        <v>0</v>
      </c>
      <c r="I34" s="156">
        <v>0</v>
      </c>
      <c r="J34" s="156">
        <v>245853</v>
      </c>
      <c r="K34" s="156">
        <v>119964.27</v>
      </c>
      <c r="L34" s="156">
        <v>0</v>
      </c>
      <c r="M34" s="156">
        <v>125888.73</v>
      </c>
    </row>
    <row r="35" spans="1:13" ht="22.8" customHeight="1" x14ac:dyDescent="0.3">
      <c r="A35" s="154" t="s">
        <v>135</v>
      </c>
      <c r="B35" s="154" t="s">
        <v>339</v>
      </c>
      <c r="C35" s="154" t="s">
        <v>256</v>
      </c>
      <c r="D35" s="155">
        <v>45621</v>
      </c>
      <c r="E35" s="154" t="s">
        <v>75</v>
      </c>
      <c r="F35" s="264">
        <v>463990</v>
      </c>
      <c r="G35" s="156">
        <v>3000</v>
      </c>
      <c r="H35" s="156">
        <v>0</v>
      </c>
      <c r="I35" s="156">
        <v>0</v>
      </c>
      <c r="J35" s="156">
        <v>3000</v>
      </c>
      <c r="K35" s="156">
        <v>0</v>
      </c>
      <c r="L35" s="156">
        <v>0</v>
      </c>
      <c r="M35" s="156">
        <v>3000</v>
      </c>
    </row>
    <row r="36" spans="1:13" ht="22.8" customHeight="1" x14ac:dyDescent="0.3">
      <c r="A36" s="154" t="s">
        <v>135</v>
      </c>
      <c r="B36" s="154" t="s">
        <v>339</v>
      </c>
      <c r="C36" s="154" t="s">
        <v>256</v>
      </c>
      <c r="D36" s="155">
        <v>45601</v>
      </c>
      <c r="E36" s="154" t="s">
        <v>75</v>
      </c>
      <c r="F36" s="264">
        <v>464345</v>
      </c>
      <c r="G36" s="156">
        <v>3000</v>
      </c>
      <c r="H36" s="156">
        <v>0</v>
      </c>
      <c r="I36" s="156">
        <v>0</v>
      </c>
      <c r="J36" s="156">
        <v>3000</v>
      </c>
      <c r="K36" s="156">
        <v>0</v>
      </c>
      <c r="L36" s="156">
        <v>0</v>
      </c>
      <c r="M36" s="156">
        <v>3000</v>
      </c>
    </row>
    <row r="37" spans="1:13" ht="22.8" customHeight="1" x14ac:dyDescent="0.3">
      <c r="A37" s="154" t="s">
        <v>139</v>
      </c>
      <c r="B37" s="154" t="s">
        <v>183</v>
      </c>
      <c r="C37" s="154" t="s">
        <v>91</v>
      </c>
      <c r="D37" s="155">
        <v>44998</v>
      </c>
      <c r="E37" s="154" t="s">
        <v>75</v>
      </c>
      <c r="F37" s="264">
        <v>461661</v>
      </c>
      <c r="G37" s="156">
        <v>54801</v>
      </c>
      <c r="H37" s="156">
        <v>0</v>
      </c>
      <c r="I37" s="156">
        <v>0</v>
      </c>
      <c r="J37" s="156">
        <v>54801</v>
      </c>
      <c r="K37" s="156">
        <v>23778.49</v>
      </c>
      <c r="L37" s="156">
        <v>0</v>
      </c>
      <c r="M37" s="156">
        <v>31022.51</v>
      </c>
    </row>
    <row r="38" spans="1:13" ht="22.8" customHeight="1" x14ac:dyDescent="0.3">
      <c r="A38" s="154" t="s">
        <v>139</v>
      </c>
      <c r="B38" s="154" t="s">
        <v>218</v>
      </c>
      <c r="C38" s="154" t="s">
        <v>217</v>
      </c>
      <c r="D38" s="155">
        <v>45197</v>
      </c>
      <c r="E38" s="154" t="s">
        <v>75</v>
      </c>
      <c r="F38" s="264">
        <v>462521</v>
      </c>
      <c r="G38" s="156">
        <v>20776</v>
      </c>
      <c r="H38" s="156">
        <v>0</v>
      </c>
      <c r="I38" s="156">
        <v>0</v>
      </c>
      <c r="J38" s="156">
        <v>20776</v>
      </c>
      <c r="K38" s="156">
        <v>18536</v>
      </c>
      <c r="L38" s="156">
        <v>0</v>
      </c>
      <c r="M38" s="156">
        <v>2240</v>
      </c>
    </row>
    <row r="39" spans="1:13" ht="22.8" customHeight="1" x14ac:dyDescent="0.3">
      <c r="A39" s="154" t="s">
        <v>139</v>
      </c>
      <c r="B39" s="154" t="s">
        <v>335</v>
      </c>
      <c r="C39" s="154" t="s">
        <v>253</v>
      </c>
      <c r="D39" s="155"/>
      <c r="E39" s="154" t="s">
        <v>75</v>
      </c>
      <c r="F39" s="264">
        <v>464063</v>
      </c>
      <c r="G39" s="156">
        <v>94626</v>
      </c>
      <c r="H39" s="156">
        <v>0</v>
      </c>
      <c r="I39" s="156">
        <v>0</v>
      </c>
      <c r="J39" s="156">
        <v>94626</v>
      </c>
      <c r="K39" s="156">
        <v>70121.64</v>
      </c>
      <c r="L39" s="156">
        <v>0</v>
      </c>
      <c r="M39" s="156">
        <v>24504.36</v>
      </c>
    </row>
    <row r="40" spans="1:13" ht="22.8" customHeight="1" x14ac:dyDescent="0.3">
      <c r="A40" s="154" t="s">
        <v>139</v>
      </c>
      <c r="B40" s="154" t="s">
        <v>1511</v>
      </c>
      <c r="C40" s="154" t="s">
        <v>1512</v>
      </c>
      <c r="D40" s="155"/>
      <c r="E40" s="154" t="s">
        <v>75</v>
      </c>
      <c r="F40" s="264">
        <v>464137</v>
      </c>
      <c r="G40" s="156">
        <v>3083</v>
      </c>
      <c r="H40" s="156">
        <v>0</v>
      </c>
      <c r="I40" s="156">
        <v>0</v>
      </c>
      <c r="J40" s="156">
        <v>3083</v>
      </c>
      <c r="K40" s="156">
        <v>2055</v>
      </c>
      <c r="L40" s="156">
        <v>0</v>
      </c>
      <c r="M40" s="156">
        <v>1028</v>
      </c>
    </row>
    <row r="41" spans="1:13" ht="22.8" customHeight="1" x14ac:dyDescent="0.3">
      <c r="A41" s="154" t="s">
        <v>267</v>
      </c>
      <c r="B41" s="154" t="s">
        <v>218</v>
      </c>
      <c r="C41" s="154" t="s">
        <v>217</v>
      </c>
      <c r="D41" s="155">
        <v>45896</v>
      </c>
      <c r="E41" s="154" t="s">
        <v>75</v>
      </c>
      <c r="F41" s="264">
        <v>464971</v>
      </c>
      <c r="G41" s="156">
        <v>9800</v>
      </c>
      <c r="H41" s="156">
        <v>0</v>
      </c>
      <c r="I41" s="156">
        <v>0</v>
      </c>
      <c r="J41" s="156">
        <v>9800</v>
      </c>
      <c r="K41" s="156">
        <v>0</v>
      </c>
      <c r="L41" s="156">
        <v>0</v>
      </c>
      <c r="M41" s="156">
        <v>9800</v>
      </c>
    </row>
    <row r="42" spans="1:13" ht="22.8" customHeight="1" x14ac:dyDescent="0.3">
      <c r="A42" s="154" t="s">
        <v>267</v>
      </c>
      <c r="B42" s="154" t="s">
        <v>218</v>
      </c>
      <c r="C42" s="154" t="s">
        <v>217</v>
      </c>
      <c r="D42" s="155">
        <v>45197</v>
      </c>
      <c r="E42" s="154" t="s">
        <v>75</v>
      </c>
      <c r="F42" s="264">
        <v>462520</v>
      </c>
      <c r="G42" s="156">
        <v>6720</v>
      </c>
      <c r="H42" s="156">
        <v>0</v>
      </c>
      <c r="I42" s="156">
        <v>0</v>
      </c>
      <c r="J42" s="156">
        <v>6720</v>
      </c>
      <c r="K42" s="156">
        <v>6442.8</v>
      </c>
      <c r="L42" s="156">
        <v>0</v>
      </c>
      <c r="M42" s="156">
        <v>277.2</v>
      </c>
    </row>
    <row r="43" spans="1:13" ht="22.8" customHeight="1" x14ac:dyDescent="0.3">
      <c r="A43" s="154" t="s">
        <v>267</v>
      </c>
      <c r="B43" s="154" t="s">
        <v>1561</v>
      </c>
      <c r="C43" s="154" t="s">
        <v>1557</v>
      </c>
      <c r="D43" s="155">
        <v>45875</v>
      </c>
      <c r="E43" s="154" t="s">
        <v>75</v>
      </c>
      <c r="F43" s="264">
        <v>464897</v>
      </c>
      <c r="G43" s="156">
        <v>300347.83</v>
      </c>
      <c r="H43" s="156">
        <v>0</v>
      </c>
      <c r="I43" s="156">
        <v>0</v>
      </c>
      <c r="J43" s="156">
        <v>300347.83</v>
      </c>
      <c r="K43" s="156">
        <v>300347.83</v>
      </c>
      <c r="L43" s="156">
        <v>15017.39</v>
      </c>
      <c r="M43" s="156">
        <v>15017.39</v>
      </c>
    </row>
    <row r="44" spans="1:13" ht="22.8" customHeight="1" x14ac:dyDescent="0.3">
      <c r="A44" s="154" t="s">
        <v>137</v>
      </c>
      <c r="B44" s="154" t="s">
        <v>183</v>
      </c>
      <c r="C44" s="154" t="s">
        <v>91</v>
      </c>
      <c r="D44" s="155">
        <v>44998</v>
      </c>
      <c r="E44" s="154" t="s">
        <v>75</v>
      </c>
      <c r="F44" s="264">
        <v>461660</v>
      </c>
      <c r="G44" s="156">
        <v>32623</v>
      </c>
      <c r="H44" s="156">
        <v>0</v>
      </c>
      <c r="I44" s="156">
        <v>0</v>
      </c>
      <c r="J44" s="156">
        <v>32623</v>
      </c>
      <c r="K44" s="156">
        <v>30991.85</v>
      </c>
      <c r="L44" s="156">
        <v>0</v>
      </c>
      <c r="M44" s="156">
        <v>1631.15</v>
      </c>
    </row>
    <row r="45" spans="1:13" ht="22.8" customHeight="1" x14ac:dyDescent="0.3">
      <c r="A45" s="154" t="s">
        <v>137</v>
      </c>
      <c r="B45" s="154" t="s">
        <v>324</v>
      </c>
      <c r="C45" s="154" t="s">
        <v>1518</v>
      </c>
      <c r="D45" s="155"/>
      <c r="E45" s="154" t="s">
        <v>75</v>
      </c>
      <c r="F45" s="264">
        <v>464537</v>
      </c>
      <c r="G45" s="156">
        <v>12463</v>
      </c>
      <c r="H45" s="156">
        <v>0</v>
      </c>
      <c r="I45" s="156">
        <v>0</v>
      </c>
      <c r="J45" s="156">
        <v>12463</v>
      </c>
      <c r="K45" s="156">
        <v>0</v>
      </c>
      <c r="L45" s="156">
        <v>0</v>
      </c>
      <c r="M45" s="156">
        <v>12463</v>
      </c>
    </row>
    <row r="46" spans="1:13" ht="22.8" customHeight="1" x14ac:dyDescent="0.3">
      <c r="A46" s="154" t="s">
        <v>137</v>
      </c>
      <c r="B46" s="154" t="s">
        <v>218</v>
      </c>
      <c r="C46" s="154" t="s">
        <v>217</v>
      </c>
      <c r="D46" s="155">
        <v>45230</v>
      </c>
      <c r="E46" s="154" t="s">
        <v>75</v>
      </c>
      <c r="F46" s="264">
        <v>462637</v>
      </c>
      <c r="G46" s="156">
        <v>5994</v>
      </c>
      <c r="H46" s="156">
        <v>0</v>
      </c>
      <c r="I46" s="156">
        <v>0</v>
      </c>
      <c r="J46" s="156">
        <v>5994</v>
      </c>
      <c r="K46" s="156">
        <v>5394.6</v>
      </c>
      <c r="L46" s="156">
        <v>0</v>
      </c>
      <c r="M46" s="156">
        <v>599.4</v>
      </c>
    </row>
    <row r="47" spans="1:13" ht="22.8" customHeight="1" x14ac:dyDescent="0.3">
      <c r="A47" s="154" t="s">
        <v>137</v>
      </c>
      <c r="B47" s="154" t="s">
        <v>325</v>
      </c>
      <c r="C47" s="154" t="s">
        <v>236</v>
      </c>
      <c r="D47" s="155"/>
      <c r="E47" s="154" t="s">
        <v>75</v>
      </c>
      <c r="F47" s="264">
        <v>464347</v>
      </c>
      <c r="G47" s="156">
        <v>114471</v>
      </c>
      <c r="H47" s="156">
        <v>0</v>
      </c>
      <c r="I47" s="156">
        <v>0</v>
      </c>
      <c r="J47" s="156">
        <v>114471</v>
      </c>
      <c r="K47" s="156">
        <v>83509.179999999993</v>
      </c>
      <c r="L47" s="156">
        <v>0</v>
      </c>
      <c r="M47" s="156">
        <v>30961.82</v>
      </c>
    </row>
    <row r="48" spans="1:13" ht="22.8" customHeight="1" x14ac:dyDescent="0.3">
      <c r="A48" s="154" t="s">
        <v>137</v>
      </c>
      <c r="B48" s="154" t="s">
        <v>339</v>
      </c>
      <c r="C48" s="154" t="s">
        <v>256</v>
      </c>
      <c r="D48" s="155"/>
      <c r="E48" s="154" t="s">
        <v>75</v>
      </c>
      <c r="F48" s="264">
        <v>464029</v>
      </c>
      <c r="G48" s="156">
        <v>3000</v>
      </c>
      <c r="H48" s="156">
        <v>0</v>
      </c>
      <c r="I48" s="156">
        <v>0</v>
      </c>
      <c r="J48" s="156">
        <v>3000</v>
      </c>
      <c r="K48" s="156">
        <v>0</v>
      </c>
      <c r="L48" s="156">
        <v>0</v>
      </c>
      <c r="M48" s="156">
        <v>3000</v>
      </c>
    </row>
    <row r="49" spans="1:13" ht="22.8" customHeight="1" x14ac:dyDescent="0.3">
      <c r="A49" s="154" t="s">
        <v>114</v>
      </c>
      <c r="B49" s="154" t="s">
        <v>1522</v>
      </c>
      <c r="C49" s="154" t="s">
        <v>33</v>
      </c>
      <c r="D49" s="155">
        <v>45021</v>
      </c>
      <c r="E49" s="154" t="s">
        <v>75</v>
      </c>
      <c r="F49" s="264">
        <v>461780</v>
      </c>
      <c r="G49" s="156">
        <v>153719.57999999999</v>
      </c>
      <c r="H49" s="156">
        <v>0</v>
      </c>
      <c r="I49" s="156">
        <v>0</v>
      </c>
      <c r="J49" s="156">
        <v>153719.57999999999</v>
      </c>
      <c r="K49" s="156">
        <v>111306.19</v>
      </c>
      <c r="L49" s="156">
        <v>0</v>
      </c>
      <c r="M49" s="156">
        <v>42413.39</v>
      </c>
    </row>
    <row r="50" spans="1:13" ht="22.8" customHeight="1" x14ac:dyDescent="0.3">
      <c r="A50" s="154" t="s">
        <v>142</v>
      </c>
      <c r="B50" s="154" t="s">
        <v>316</v>
      </c>
      <c r="C50" s="154" t="s">
        <v>47</v>
      </c>
      <c r="D50" s="155">
        <v>45420</v>
      </c>
      <c r="E50" s="154" t="s">
        <v>75</v>
      </c>
      <c r="F50" s="264">
        <v>463365</v>
      </c>
      <c r="G50" s="156">
        <v>28995</v>
      </c>
      <c r="H50" s="156">
        <v>0</v>
      </c>
      <c r="I50" s="156">
        <v>0</v>
      </c>
      <c r="J50" s="156">
        <v>28995</v>
      </c>
      <c r="K50" s="156">
        <v>25602.5</v>
      </c>
      <c r="L50" s="156">
        <v>0</v>
      </c>
      <c r="M50" s="156">
        <v>3392.5</v>
      </c>
    </row>
    <row r="51" spans="1:13" ht="22.8" customHeight="1" x14ac:dyDescent="0.3">
      <c r="A51" s="154" t="s">
        <v>142</v>
      </c>
      <c r="B51" s="154" t="s">
        <v>332</v>
      </c>
      <c r="C51" s="154" t="s">
        <v>37</v>
      </c>
      <c r="D51" s="155">
        <v>45579</v>
      </c>
      <c r="E51" s="154" t="s">
        <v>75</v>
      </c>
      <c r="F51" s="264">
        <v>463825</v>
      </c>
      <c r="G51" s="156">
        <v>14711</v>
      </c>
      <c r="H51" s="156">
        <v>0</v>
      </c>
      <c r="I51" s="156">
        <v>0</v>
      </c>
      <c r="J51" s="156">
        <v>14711</v>
      </c>
      <c r="K51" s="156">
        <v>0</v>
      </c>
      <c r="L51" s="156">
        <v>0</v>
      </c>
      <c r="M51" s="156">
        <v>14711</v>
      </c>
    </row>
    <row r="52" spans="1:13" ht="22.8" customHeight="1" x14ac:dyDescent="0.3">
      <c r="A52" s="154" t="s">
        <v>142</v>
      </c>
      <c r="B52" s="154" t="s">
        <v>183</v>
      </c>
      <c r="C52" s="154" t="s">
        <v>91</v>
      </c>
      <c r="D52" s="155">
        <v>44998</v>
      </c>
      <c r="E52" s="154" t="s">
        <v>75</v>
      </c>
      <c r="F52" s="264">
        <v>461663</v>
      </c>
      <c r="G52" s="156">
        <v>82754</v>
      </c>
      <c r="H52" s="156">
        <v>0</v>
      </c>
      <c r="I52" s="156">
        <v>0</v>
      </c>
      <c r="J52" s="156">
        <v>82754</v>
      </c>
      <c r="K52" s="156">
        <v>78616.3</v>
      </c>
      <c r="L52" s="156">
        <v>0</v>
      </c>
      <c r="M52" s="156">
        <v>4137.7</v>
      </c>
    </row>
    <row r="53" spans="1:13" ht="22.8" customHeight="1" x14ac:dyDescent="0.3">
      <c r="A53" s="154" t="s">
        <v>142</v>
      </c>
      <c r="B53" s="154" t="s">
        <v>328</v>
      </c>
      <c r="C53" s="154" t="s">
        <v>104</v>
      </c>
      <c r="D53" s="155">
        <v>45719</v>
      </c>
      <c r="E53" s="154" t="s">
        <v>75</v>
      </c>
      <c r="F53" s="264">
        <v>464244</v>
      </c>
      <c r="G53" s="156">
        <v>62889.4</v>
      </c>
      <c r="H53" s="156">
        <v>0</v>
      </c>
      <c r="I53" s="156">
        <v>0</v>
      </c>
      <c r="J53" s="156">
        <v>62889.4</v>
      </c>
      <c r="K53" s="156">
        <v>61129.599999999999</v>
      </c>
      <c r="L53" s="156">
        <v>0</v>
      </c>
      <c r="M53" s="156">
        <v>1759.8</v>
      </c>
    </row>
    <row r="54" spans="1:13" ht="22.8" customHeight="1" x14ac:dyDescent="0.3">
      <c r="A54" s="154" t="s">
        <v>142</v>
      </c>
      <c r="B54" s="154" t="s">
        <v>324</v>
      </c>
      <c r="C54" s="154" t="s">
        <v>1518</v>
      </c>
      <c r="D54" s="155">
        <v>45251</v>
      </c>
      <c r="E54" s="154" t="s">
        <v>75</v>
      </c>
      <c r="F54" s="264">
        <v>462705</v>
      </c>
      <c r="G54" s="156">
        <v>243991.3</v>
      </c>
      <c r="H54" s="156">
        <v>0</v>
      </c>
      <c r="I54" s="156">
        <v>0</v>
      </c>
      <c r="J54" s="156">
        <v>243991.3</v>
      </c>
      <c r="K54" s="156">
        <v>153517.53</v>
      </c>
      <c r="L54" s="156">
        <v>0</v>
      </c>
      <c r="M54" s="156">
        <v>90473.77</v>
      </c>
    </row>
    <row r="55" spans="1:13" ht="22.8" customHeight="1" x14ac:dyDescent="0.3">
      <c r="A55" s="154" t="s">
        <v>142</v>
      </c>
      <c r="B55" s="154" t="s">
        <v>218</v>
      </c>
      <c r="C55" s="154" t="s">
        <v>217</v>
      </c>
      <c r="D55" s="155">
        <v>45197</v>
      </c>
      <c r="E55" s="154" t="s">
        <v>75</v>
      </c>
      <c r="F55" s="264">
        <v>462519</v>
      </c>
      <c r="G55" s="156">
        <v>21011</v>
      </c>
      <c r="H55" s="156">
        <v>0</v>
      </c>
      <c r="I55" s="156">
        <v>0</v>
      </c>
      <c r="J55" s="156">
        <v>21011</v>
      </c>
      <c r="K55" s="156">
        <v>16485.150000000001</v>
      </c>
      <c r="L55" s="156">
        <v>0</v>
      </c>
      <c r="M55" s="156">
        <v>4525.8500000000004</v>
      </c>
    </row>
    <row r="56" spans="1:13" ht="22.8" customHeight="1" x14ac:dyDescent="0.3">
      <c r="A56" s="154" t="s">
        <v>142</v>
      </c>
      <c r="B56" s="154" t="s">
        <v>342</v>
      </c>
      <c r="C56" s="154" t="s">
        <v>239</v>
      </c>
      <c r="D56" s="155"/>
      <c r="E56" s="154" t="s">
        <v>75</v>
      </c>
      <c r="F56" s="264">
        <v>464478</v>
      </c>
      <c r="G56" s="156">
        <v>99000</v>
      </c>
      <c r="H56" s="156">
        <v>0</v>
      </c>
      <c r="I56" s="156">
        <v>0</v>
      </c>
      <c r="J56" s="156">
        <v>99000</v>
      </c>
      <c r="K56" s="156">
        <v>0</v>
      </c>
      <c r="L56" s="156">
        <v>0</v>
      </c>
      <c r="M56" s="156">
        <v>99000</v>
      </c>
    </row>
    <row r="57" spans="1:13" ht="22.8" customHeight="1" x14ac:dyDescent="0.3">
      <c r="A57" s="154" t="s">
        <v>142</v>
      </c>
      <c r="B57" s="154" t="s">
        <v>359</v>
      </c>
      <c r="C57" s="154" t="s">
        <v>354</v>
      </c>
      <c r="D57" s="155"/>
      <c r="E57" s="154" t="s">
        <v>75</v>
      </c>
      <c r="F57" s="264">
        <v>464064</v>
      </c>
      <c r="G57" s="156">
        <v>688469</v>
      </c>
      <c r="H57" s="156">
        <v>0</v>
      </c>
      <c r="I57" s="156">
        <v>0</v>
      </c>
      <c r="J57" s="156">
        <v>688469</v>
      </c>
      <c r="K57" s="156">
        <v>274263.2</v>
      </c>
      <c r="L57" s="156">
        <v>13713.17</v>
      </c>
      <c r="M57" s="156">
        <v>427918.97</v>
      </c>
    </row>
    <row r="58" spans="1:13" ht="22.8" customHeight="1" x14ac:dyDescent="0.3">
      <c r="A58" s="154" t="s">
        <v>142</v>
      </c>
      <c r="B58" s="154" t="s">
        <v>330</v>
      </c>
      <c r="C58" s="154" t="s">
        <v>308</v>
      </c>
      <c r="D58" s="155">
        <v>45411</v>
      </c>
      <c r="E58" s="154" t="s">
        <v>75</v>
      </c>
      <c r="F58" s="264">
        <v>463203</v>
      </c>
      <c r="G58" s="156">
        <v>13291831</v>
      </c>
      <c r="H58" s="156">
        <v>42001</v>
      </c>
      <c r="I58" s="156">
        <v>0</v>
      </c>
      <c r="J58" s="156">
        <v>13333832</v>
      </c>
      <c r="K58" s="156">
        <v>8974060.7200000007</v>
      </c>
      <c r="L58" s="156">
        <v>447453.1</v>
      </c>
      <c r="M58" s="156">
        <v>4807224.38</v>
      </c>
    </row>
    <row r="59" spans="1:13" ht="22.8" customHeight="1" x14ac:dyDescent="0.3">
      <c r="A59" s="154" t="s">
        <v>142</v>
      </c>
      <c r="B59" s="154" t="s">
        <v>1547</v>
      </c>
      <c r="C59" s="154" t="s">
        <v>1548</v>
      </c>
      <c r="D59" s="155">
        <v>45776</v>
      </c>
      <c r="E59" s="154" t="s">
        <v>75</v>
      </c>
      <c r="F59" s="264">
        <v>464438</v>
      </c>
      <c r="G59" s="156">
        <v>850.3</v>
      </c>
      <c r="H59" s="156">
        <v>0</v>
      </c>
      <c r="I59" s="156">
        <v>0</v>
      </c>
      <c r="J59" s="156">
        <v>850.3</v>
      </c>
      <c r="K59" s="156">
        <v>775.25</v>
      </c>
      <c r="L59" s="156">
        <v>0</v>
      </c>
      <c r="M59" s="156">
        <v>75.05</v>
      </c>
    </row>
    <row r="60" spans="1:13" ht="22.8" customHeight="1" x14ac:dyDescent="0.3">
      <c r="A60" s="154" t="s">
        <v>142</v>
      </c>
      <c r="B60" s="154" t="s">
        <v>1516</v>
      </c>
      <c r="C60" s="154" t="s">
        <v>365</v>
      </c>
      <c r="D60" s="155"/>
      <c r="E60" s="154" t="s">
        <v>75</v>
      </c>
      <c r="F60" s="264">
        <v>463553</v>
      </c>
      <c r="G60" s="156">
        <v>623224.34</v>
      </c>
      <c r="H60" s="156">
        <v>0</v>
      </c>
      <c r="I60" s="156">
        <v>0</v>
      </c>
      <c r="J60" s="156">
        <v>623224.34</v>
      </c>
      <c r="K60" s="156">
        <v>493580.17</v>
      </c>
      <c r="L60" s="156">
        <v>0</v>
      </c>
      <c r="M60" s="156">
        <v>129644.17</v>
      </c>
    </row>
    <row r="61" spans="1:13" ht="22.8" customHeight="1" x14ac:dyDescent="0.3">
      <c r="A61" s="154" t="s">
        <v>142</v>
      </c>
      <c r="B61" s="154" t="s">
        <v>1626</v>
      </c>
      <c r="C61" s="154" t="s">
        <v>1595</v>
      </c>
      <c r="D61" s="155"/>
      <c r="E61" s="154" t="s">
        <v>75</v>
      </c>
      <c r="F61" s="264">
        <v>464985</v>
      </c>
      <c r="G61" s="156">
        <v>498.2</v>
      </c>
      <c r="H61" s="156">
        <v>0</v>
      </c>
      <c r="I61" s="156">
        <v>0</v>
      </c>
      <c r="J61" s="156">
        <v>498.2</v>
      </c>
      <c r="K61" s="156">
        <v>0</v>
      </c>
      <c r="L61" s="156">
        <v>0</v>
      </c>
      <c r="M61" s="156">
        <v>498.2</v>
      </c>
    </row>
    <row r="62" spans="1:13" ht="22.8" customHeight="1" x14ac:dyDescent="0.3">
      <c r="A62" s="154" t="s">
        <v>243</v>
      </c>
      <c r="B62" s="154" t="s">
        <v>316</v>
      </c>
      <c r="C62" s="154" t="s">
        <v>47</v>
      </c>
      <c r="D62" s="155">
        <v>45313</v>
      </c>
      <c r="E62" s="154" t="s">
        <v>75</v>
      </c>
      <c r="F62" s="264">
        <v>462866</v>
      </c>
      <c r="G62" s="156">
        <v>4385</v>
      </c>
      <c r="H62" s="156">
        <v>0</v>
      </c>
      <c r="I62" s="156">
        <v>0</v>
      </c>
      <c r="J62" s="156">
        <v>4385</v>
      </c>
      <c r="K62" s="156">
        <v>4132</v>
      </c>
      <c r="L62" s="156">
        <v>0</v>
      </c>
      <c r="M62" s="156">
        <v>253</v>
      </c>
    </row>
    <row r="63" spans="1:13" ht="22.8" customHeight="1" x14ac:dyDescent="0.3">
      <c r="A63" s="154" t="s">
        <v>146</v>
      </c>
      <c r="B63" s="154" t="s">
        <v>316</v>
      </c>
      <c r="C63" s="154" t="s">
        <v>47</v>
      </c>
      <c r="D63" s="155">
        <v>45222</v>
      </c>
      <c r="E63" s="154" t="s">
        <v>75</v>
      </c>
      <c r="F63" s="264">
        <v>462606</v>
      </c>
      <c r="G63" s="156">
        <v>23820</v>
      </c>
      <c r="H63" s="156">
        <v>0</v>
      </c>
      <c r="I63" s="156">
        <v>0</v>
      </c>
      <c r="J63" s="156">
        <v>23820</v>
      </c>
      <c r="K63" s="156">
        <v>23785</v>
      </c>
      <c r="L63" s="156">
        <v>0</v>
      </c>
      <c r="M63" s="156">
        <v>35</v>
      </c>
    </row>
    <row r="64" spans="1:13" ht="22.8" customHeight="1" x14ac:dyDescent="0.3">
      <c r="A64" s="154" t="s">
        <v>146</v>
      </c>
      <c r="B64" s="154" t="s">
        <v>183</v>
      </c>
      <c r="C64" s="154" t="s">
        <v>91</v>
      </c>
      <c r="D64" s="155">
        <v>44998</v>
      </c>
      <c r="E64" s="154" t="s">
        <v>75</v>
      </c>
      <c r="F64" s="264">
        <v>461665</v>
      </c>
      <c r="G64" s="156">
        <v>28752</v>
      </c>
      <c r="H64" s="156">
        <v>0</v>
      </c>
      <c r="I64" s="156">
        <v>0</v>
      </c>
      <c r="J64" s="156">
        <v>28752</v>
      </c>
      <c r="K64" s="156">
        <v>27314.400000000001</v>
      </c>
      <c r="L64" s="156">
        <v>0</v>
      </c>
      <c r="M64" s="156">
        <v>1437.6</v>
      </c>
    </row>
    <row r="65" spans="1:13" ht="22.8" customHeight="1" x14ac:dyDescent="0.3">
      <c r="A65" s="154" t="s">
        <v>146</v>
      </c>
      <c r="B65" s="154" t="s">
        <v>328</v>
      </c>
      <c r="C65" s="154" t="s">
        <v>104</v>
      </c>
      <c r="D65" s="155"/>
      <c r="E65" s="154" t="s">
        <v>75</v>
      </c>
      <c r="F65" s="264">
        <v>463118</v>
      </c>
      <c r="G65" s="156">
        <v>17480.7</v>
      </c>
      <c r="H65" s="156">
        <v>0</v>
      </c>
      <c r="I65" s="156">
        <v>0</v>
      </c>
      <c r="J65" s="156">
        <v>17480.7</v>
      </c>
      <c r="K65" s="156">
        <v>8740.35</v>
      </c>
      <c r="L65" s="156">
        <v>0</v>
      </c>
      <c r="M65" s="156">
        <v>8740.35</v>
      </c>
    </row>
    <row r="66" spans="1:13" ht="22.8" customHeight="1" x14ac:dyDescent="0.3">
      <c r="A66" s="154" t="s">
        <v>146</v>
      </c>
      <c r="B66" s="154" t="s">
        <v>329</v>
      </c>
      <c r="C66" s="154" t="s">
        <v>351</v>
      </c>
      <c r="D66" s="155">
        <v>45069</v>
      </c>
      <c r="E66" s="154" t="s">
        <v>75</v>
      </c>
      <c r="F66" s="264">
        <v>461989</v>
      </c>
      <c r="G66" s="156">
        <v>239954</v>
      </c>
      <c r="H66" s="156">
        <v>0</v>
      </c>
      <c r="I66" s="156">
        <v>0</v>
      </c>
      <c r="J66" s="156">
        <v>239954</v>
      </c>
      <c r="K66" s="156">
        <v>237157.98</v>
      </c>
      <c r="L66" s="156">
        <v>0</v>
      </c>
      <c r="M66" s="156">
        <v>2796.02</v>
      </c>
    </row>
    <row r="67" spans="1:13" ht="22.8" customHeight="1" x14ac:dyDescent="0.3">
      <c r="A67" s="154" t="s">
        <v>146</v>
      </c>
      <c r="B67" s="154" t="s">
        <v>330</v>
      </c>
      <c r="C67" s="154" t="s">
        <v>308</v>
      </c>
      <c r="D67" s="155"/>
      <c r="E67" s="154" t="s">
        <v>75</v>
      </c>
      <c r="F67" s="264">
        <v>462358</v>
      </c>
      <c r="G67" s="156">
        <v>3482147</v>
      </c>
      <c r="H67" s="156">
        <v>0</v>
      </c>
      <c r="I67" s="156">
        <v>0</v>
      </c>
      <c r="J67" s="156">
        <v>3482147</v>
      </c>
      <c r="K67" s="156">
        <v>3333260.5</v>
      </c>
      <c r="L67" s="156">
        <v>166663.04999999999</v>
      </c>
      <c r="M67" s="156">
        <v>315549.55</v>
      </c>
    </row>
    <row r="68" spans="1:13" ht="22.8" customHeight="1" x14ac:dyDescent="0.3">
      <c r="A68" s="154" t="s">
        <v>146</v>
      </c>
      <c r="B68" s="154" t="s">
        <v>1543</v>
      </c>
      <c r="C68" s="154" t="s">
        <v>373</v>
      </c>
      <c r="D68" s="155"/>
      <c r="E68" s="154" t="s">
        <v>75</v>
      </c>
      <c r="F68" s="264">
        <v>463636</v>
      </c>
      <c r="G68" s="156">
        <v>5700</v>
      </c>
      <c r="H68" s="156">
        <v>0</v>
      </c>
      <c r="I68" s="156">
        <v>0</v>
      </c>
      <c r="J68" s="156">
        <v>5700</v>
      </c>
      <c r="K68" s="156">
        <v>0</v>
      </c>
      <c r="L68" s="156">
        <v>0</v>
      </c>
      <c r="M68" s="156">
        <v>5700</v>
      </c>
    </row>
    <row r="69" spans="1:13" ht="22.8" customHeight="1" x14ac:dyDescent="0.3">
      <c r="A69" s="154" t="s">
        <v>144</v>
      </c>
      <c r="B69" s="154" t="s">
        <v>327</v>
      </c>
      <c r="C69" s="154" t="s">
        <v>38</v>
      </c>
      <c r="D69" s="155"/>
      <c r="E69" s="154" t="s">
        <v>75</v>
      </c>
      <c r="F69" s="264">
        <v>463228</v>
      </c>
      <c r="G69" s="156">
        <v>134255.01</v>
      </c>
      <c r="H69" s="156">
        <v>0</v>
      </c>
      <c r="I69" s="156">
        <v>0</v>
      </c>
      <c r="J69" s="156">
        <v>134255.01</v>
      </c>
      <c r="K69" s="156">
        <v>134253.57</v>
      </c>
      <c r="L69" s="156">
        <v>0</v>
      </c>
      <c r="M69" s="156">
        <v>1.44</v>
      </c>
    </row>
    <row r="70" spans="1:13" ht="22.8" customHeight="1" x14ac:dyDescent="0.3">
      <c r="A70" s="154" t="s">
        <v>144</v>
      </c>
      <c r="B70" s="154" t="s">
        <v>1536</v>
      </c>
      <c r="C70" s="154" t="s">
        <v>32</v>
      </c>
      <c r="D70" s="155"/>
      <c r="E70" s="154" t="s">
        <v>75</v>
      </c>
      <c r="F70" s="264">
        <v>464529</v>
      </c>
      <c r="G70" s="156">
        <v>17970.25</v>
      </c>
      <c r="H70" s="156">
        <v>0</v>
      </c>
      <c r="I70" s="156">
        <v>0</v>
      </c>
      <c r="J70" s="156">
        <v>17970.25</v>
      </c>
      <c r="K70" s="156">
        <v>17502</v>
      </c>
      <c r="L70" s="156">
        <v>0</v>
      </c>
      <c r="M70" s="156">
        <v>468.25</v>
      </c>
    </row>
    <row r="71" spans="1:13" ht="22.8" customHeight="1" x14ac:dyDescent="0.3">
      <c r="A71" s="154" t="s">
        <v>144</v>
      </c>
      <c r="B71" s="154" t="s">
        <v>358</v>
      </c>
      <c r="C71" s="154" t="s">
        <v>88</v>
      </c>
      <c r="D71" s="155"/>
      <c r="E71" s="154" t="s">
        <v>75</v>
      </c>
      <c r="F71" s="264">
        <v>463522</v>
      </c>
      <c r="G71" s="156">
        <v>14037.22</v>
      </c>
      <c r="H71" s="156">
        <v>0</v>
      </c>
      <c r="I71" s="156">
        <v>0</v>
      </c>
      <c r="J71" s="156">
        <v>14037.22</v>
      </c>
      <c r="K71" s="156">
        <v>13973.2</v>
      </c>
      <c r="L71" s="156">
        <v>0</v>
      </c>
      <c r="M71" s="156">
        <v>64.02</v>
      </c>
    </row>
    <row r="72" spans="1:13" ht="22.8" customHeight="1" x14ac:dyDescent="0.3">
      <c r="A72" s="154" t="s">
        <v>144</v>
      </c>
      <c r="B72" s="154" t="s">
        <v>316</v>
      </c>
      <c r="C72" s="154" t="s">
        <v>47</v>
      </c>
      <c r="D72" s="155">
        <v>45218</v>
      </c>
      <c r="E72" s="154" t="s">
        <v>75</v>
      </c>
      <c r="F72" s="264">
        <v>462594</v>
      </c>
      <c r="G72" s="156">
        <v>64790</v>
      </c>
      <c r="H72" s="156">
        <v>0</v>
      </c>
      <c r="I72" s="156">
        <v>0</v>
      </c>
      <c r="J72" s="156">
        <v>64790</v>
      </c>
      <c r="K72" s="156">
        <v>64237.5</v>
      </c>
      <c r="L72" s="156">
        <v>0</v>
      </c>
      <c r="M72" s="156">
        <v>552.5</v>
      </c>
    </row>
    <row r="73" spans="1:13" ht="22.8" customHeight="1" x14ac:dyDescent="0.3">
      <c r="A73" s="154" t="s">
        <v>144</v>
      </c>
      <c r="B73" s="154" t="s">
        <v>332</v>
      </c>
      <c r="C73" s="154" t="s">
        <v>37</v>
      </c>
      <c r="D73" s="155">
        <v>45243</v>
      </c>
      <c r="E73" s="154" t="s">
        <v>75</v>
      </c>
      <c r="F73" s="264">
        <v>462679</v>
      </c>
      <c r="G73" s="156">
        <v>9245</v>
      </c>
      <c r="H73" s="156">
        <v>0</v>
      </c>
      <c r="I73" s="156">
        <v>0</v>
      </c>
      <c r="J73" s="156">
        <v>9245</v>
      </c>
      <c r="K73" s="156">
        <v>6360</v>
      </c>
      <c r="L73" s="156">
        <v>0</v>
      </c>
      <c r="M73" s="156">
        <v>2885</v>
      </c>
    </row>
    <row r="74" spans="1:13" ht="22.8" customHeight="1" x14ac:dyDescent="0.3">
      <c r="A74" s="154" t="s">
        <v>144</v>
      </c>
      <c r="B74" s="154" t="s">
        <v>183</v>
      </c>
      <c r="C74" s="154" t="s">
        <v>91</v>
      </c>
      <c r="D74" s="155">
        <v>44998</v>
      </c>
      <c r="E74" s="154" t="s">
        <v>75</v>
      </c>
      <c r="F74" s="264">
        <v>461664</v>
      </c>
      <c r="G74" s="156">
        <v>57319</v>
      </c>
      <c r="H74" s="156">
        <v>0</v>
      </c>
      <c r="I74" s="156">
        <v>0</v>
      </c>
      <c r="J74" s="156">
        <v>57319</v>
      </c>
      <c r="K74" s="156">
        <v>54453.06</v>
      </c>
      <c r="L74" s="156">
        <v>0</v>
      </c>
      <c r="M74" s="156">
        <v>2865.94</v>
      </c>
    </row>
    <row r="75" spans="1:13" ht="22.8" customHeight="1" x14ac:dyDescent="0.3">
      <c r="A75" s="154" t="s">
        <v>144</v>
      </c>
      <c r="B75" s="154" t="s">
        <v>1542</v>
      </c>
      <c r="C75" s="154" t="s">
        <v>102</v>
      </c>
      <c r="D75" s="155"/>
      <c r="E75" s="154" t="s">
        <v>75</v>
      </c>
      <c r="F75" s="264">
        <v>464489</v>
      </c>
      <c r="G75" s="156">
        <v>6989.49</v>
      </c>
      <c r="H75" s="156">
        <v>0</v>
      </c>
      <c r="I75" s="156">
        <v>0</v>
      </c>
      <c r="J75" s="156">
        <v>6989.49</v>
      </c>
      <c r="K75" s="156">
        <v>6234.75</v>
      </c>
      <c r="L75" s="156">
        <v>0</v>
      </c>
      <c r="M75" s="156">
        <v>754.74</v>
      </c>
    </row>
    <row r="76" spans="1:13" ht="22.8" customHeight="1" x14ac:dyDescent="0.3">
      <c r="A76" s="154" t="s">
        <v>144</v>
      </c>
      <c r="B76" s="154" t="s">
        <v>324</v>
      </c>
      <c r="C76" s="154" t="s">
        <v>1518</v>
      </c>
      <c r="D76" s="155">
        <v>45209</v>
      </c>
      <c r="E76" s="154" t="s">
        <v>75</v>
      </c>
      <c r="F76" s="264">
        <v>462560</v>
      </c>
      <c r="G76" s="156">
        <v>91499</v>
      </c>
      <c r="H76" s="156">
        <v>0</v>
      </c>
      <c r="I76" s="156">
        <v>0</v>
      </c>
      <c r="J76" s="156">
        <v>91499</v>
      </c>
      <c r="K76" s="156">
        <v>90205.5</v>
      </c>
      <c r="L76" s="156">
        <v>0</v>
      </c>
      <c r="M76" s="156">
        <v>1293.5</v>
      </c>
    </row>
    <row r="77" spans="1:13" ht="22.8" customHeight="1" x14ac:dyDescent="0.3">
      <c r="A77" s="154" t="s">
        <v>144</v>
      </c>
      <c r="B77" s="154" t="s">
        <v>218</v>
      </c>
      <c r="C77" s="154" t="s">
        <v>217</v>
      </c>
      <c r="D77" s="155">
        <v>45230</v>
      </c>
      <c r="E77" s="154" t="s">
        <v>75</v>
      </c>
      <c r="F77" s="264">
        <v>462632</v>
      </c>
      <c r="G77" s="156">
        <v>17920</v>
      </c>
      <c r="H77" s="156">
        <v>0</v>
      </c>
      <c r="I77" s="156">
        <v>0</v>
      </c>
      <c r="J77" s="156">
        <v>17920</v>
      </c>
      <c r="K77" s="156">
        <v>12471.6</v>
      </c>
      <c r="L77" s="156">
        <v>0</v>
      </c>
      <c r="M77" s="156">
        <v>5448.4</v>
      </c>
    </row>
    <row r="78" spans="1:13" ht="22.8" customHeight="1" x14ac:dyDescent="0.3">
      <c r="A78" s="154" t="s">
        <v>144</v>
      </c>
      <c r="B78" s="154" t="s">
        <v>333</v>
      </c>
      <c r="C78" s="154" t="s">
        <v>223</v>
      </c>
      <c r="D78" s="155">
        <v>45195</v>
      </c>
      <c r="E78" s="154" t="s">
        <v>75</v>
      </c>
      <c r="F78" s="264">
        <v>462492</v>
      </c>
      <c r="G78" s="156">
        <v>2460</v>
      </c>
      <c r="H78" s="156">
        <v>0</v>
      </c>
      <c r="I78" s="156">
        <v>0</v>
      </c>
      <c r="J78" s="156">
        <v>2460</v>
      </c>
      <c r="K78" s="156">
        <v>0</v>
      </c>
      <c r="L78" s="156">
        <v>0</v>
      </c>
      <c r="M78" s="156">
        <v>2460</v>
      </c>
    </row>
    <row r="79" spans="1:13" ht="22.8" customHeight="1" x14ac:dyDescent="0.3">
      <c r="A79" s="154" t="s">
        <v>144</v>
      </c>
      <c r="B79" s="154" t="s">
        <v>329</v>
      </c>
      <c r="C79" s="154" t="s">
        <v>351</v>
      </c>
      <c r="D79" s="155">
        <v>45069</v>
      </c>
      <c r="E79" s="154" t="s">
        <v>75</v>
      </c>
      <c r="F79" s="264">
        <v>461987</v>
      </c>
      <c r="G79" s="156">
        <v>1075984</v>
      </c>
      <c r="H79" s="156">
        <v>0</v>
      </c>
      <c r="I79" s="156">
        <v>0</v>
      </c>
      <c r="J79" s="156">
        <v>1075984</v>
      </c>
      <c r="K79" s="156">
        <v>1045918.37</v>
      </c>
      <c r="L79" s="156">
        <v>0</v>
      </c>
      <c r="M79" s="156">
        <v>30065.63</v>
      </c>
    </row>
    <row r="80" spans="1:13" ht="22.8" customHeight="1" x14ac:dyDescent="0.3">
      <c r="A80" s="154" t="s">
        <v>144</v>
      </c>
      <c r="B80" s="154" t="s">
        <v>334</v>
      </c>
      <c r="C80" s="154" t="s">
        <v>311</v>
      </c>
      <c r="D80" s="155"/>
      <c r="E80" s="154" t="s">
        <v>75</v>
      </c>
      <c r="F80" s="264">
        <v>463132</v>
      </c>
      <c r="G80" s="156">
        <v>375734.38</v>
      </c>
      <c r="H80" s="156">
        <v>0</v>
      </c>
      <c r="I80" s="156">
        <v>0</v>
      </c>
      <c r="J80" s="156">
        <v>375734.38</v>
      </c>
      <c r="K80" s="156">
        <v>350851.38</v>
      </c>
      <c r="L80" s="156">
        <v>17542.57</v>
      </c>
      <c r="M80" s="156">
        <v>42425.57</v>
      </c>
    </row>
    <row r="81" spans="1:13" ht="22.8" customHeight="1" x14ac:dyDescent="0.3">
      <c r="A81" s="154" t="s">
        <v>144</v>
      </c>
      <c r="B81" s="154" t="s">
        <v>330</v>
      </c>
      <c r="C81" s="154" t="s">
        <v>308</v>
      </c>
      <c r="D81" s="155">
        <v>45159</v>
      </c>
      <c r="E81" s="154" t="s">
        <v>75</v>
      </c>
      <c r="F81" s="264">
        <v>462357</v>
      </c>
      <c r="G81" s="156">
        <v>13672573</v>
      </c>
      <c r="H81" s="156">
        <v>127586</v>
      </c>
      <c r="I81" s="156">
        <v>0</v>
      </c>
      <c r="J81" s="156">
        <v>13800159</v>
      </c>
      <c r="K81" s="156">
        <v>13244981.4</v>
      </c>
      <c r="L81" s="156">
        <v>662249.14</v>
      </c>
      <c r="M81" s="156">
        <v>1217426.74</v>
      </c>
    </row>
    <row r="82" spans="1:13" ht="22.8" customHeight="1" x14ac:dyDescent="0.3">
      <c r="A82" s="154" t="s">
        <v>144</v>
      </c>
      <c r="B82" s="154" t="s">
        <v>1545</v>
      </c>
      <c r="C82" s="154" t="s">
        <v>1546</v>
      </c>
      <c r="D82" s="155"/>
      <c r="E82" s="154" t="s">
        <v>75</v>
      </c>
      <c r="F82" s="264">
        <v>464221</v>
      </c>
      <c r="G82" s="156">
        <v>11010</v>
      </c>
      <c r="H82" s="156">
        <v>0</v>
      </c>
      <c r="I82" s="156">
        <v>0</v>
      </c>
      <c r="J82" s="156">
        <v>11010</v>
      </c>
      <c r="K82" s="156">
        <v>1300</v>
      </c>
      <c r="L82" s="156">
        <v>0</v>
      </c>
      <c r="M82" s="156">
        <v>9710</v>
      </c>
    </row>
    <row r="83" spans="1:13" ht="22.8" customHeight="1" x14ac:dyDescent="0.3">
      <c r="A83" s="154" t="s">
        <v>144</v>
      </c>
      <c r="B83" s="154" t="s">
        <v>1627</v>
      </c>
      <c r="C83" s="154" t="s">
        <v>1592</v>
      </c>
      <c r="D83" s="155"/>
      <c r="E83" s="154" t="s">
        <v>75</v>
      </c>
      <c r="F83" s="264">
        <v>465048</v>
      </c>
      <c r="G83" s="156">
        <v>3604.96</v>
      </c>
      <c r="H83" s="156">
        <v>0</v>
      </c>
      <c r="I83" s="156">
        <v>0</v>
      </c>
      <c r="J83" s="156">
        <v>3604.96</v>
      </c>
      <c r="K83" s="156">
        <v>0</v>
      </c>
      <c r="L83" s="156">
        <v>0</v>
      </c>
      <c r="M83" s="156">
        <v>3604.96</v>
      </c>
    </row>
    <row r="84" spans="1:13" ht="22.8" customHeight="1" x14ac:dyDescent="0.3">
      <c r="A84" s="154" t="s">
        <v>148</v>
      </c>
      <c r="B84" s="154" t="s">
        <v>316</v>
      </c>
      <c r="C84" s="154" t="s">
        <v>47</v>
      </c>
      <c r="D84" s="155">
        <v>45678</v>
      </c>
      <c r="E84" s="154" t="s">
        <v>75</v>
      </c>
      <c r="F84" s="264">
        <v>464108</v>
      </c>
      <c r="G84" s="156">
        <v>4775</v>
      </c>
      <c r="H84" s="156">
        <v>0</v>
      </c>
      <c r="I84" s="156">
        <v>0</v>
      </c>
      <c r="J84" s="156">
        <v>4775</v>
      </c>
      <c r="K84" s="156">
        <v>4520</v>
      </c>
      <c r="L84" s="156">
        <v>0</v>
      </c>
      <c r="M84" s="156">
        <v>255</v>
      </c>
    </row>
    <row r="85" spans="1:13" ht="22.8" customHeight="1" x14ac:dyDescent="0.3">
      <c r="A85" s="154" t="s">
        <v>148</v>
      </c>
      <c r="B85" s="154" t="s">
        <v>183</v>
      </c>
      <c r="C85" s="154" t="s">
        <v>91</v>
      </c>
      <c r="D85" s="155">
        <v>44998</v>
      </c>
      <c r="E85" s="154" t="s">
        <v>75</v>
      </c>
      <c r="F85" s="264">
        <v>461666</v>
      </c>
      <c r="G85" s="156">
        <v>30338</v>
      </c>
      <c r="H85" s="156">
        <v>0</v>
      </c>
      <c r="I85" s="156">
        <v>0</v>
      </c>
      <c r="J85" s="156">
        <v>30338</v>
      </c>
      <c r="K85" s="156">
        <v>28821.08</v>
      </c>
      <c r="L85" s="156">
        <v>0</v>
      </c>
      <c r="M85" s="156">
        <v>1516.92</v>
      </c>
    </row>
    <row r="86" spans="1:13" ht="22.8" customHeight="1" x14ac:dyDescent="0.3">
      <c r="A86" s="154" t="s">
        <v>148</v>
      </c>
      <c r="B86" s="154" t="s">
        <v>218</v>
      </c>
      <c r="C86" s="154" t="s">
        <v>217</v>
      </c>
      <c r="D86" s="155">
        <v>45197</v>
      </c>
      <c r="E86" s="154" t="s">
        <v>75</v>
      </c>
      <c r="F86" s="264">
        <v>462518</v>
      </c>
      <c r="G86" s="156">
        <v>16510</v>
      </c>
      <c r="H86" s="156">
        <v>0</v>
      </c>
      <c r="I86" s="156">
        <v>0</v>
      </c>
      <c r="J86" s="156">
        <v>16510</v>
      </c>
      <c r="K86" s="156">
        <v>9348</v>
      </c>
      <c r="L86" s="156">
        <v>0</v>
      </c>
      <c r="M86" s="156">
        <v>7162</v>
      </c>
    </row>
    <row r="87" spans="1:13" ht="22.8" customHeight="1" x14ac:dyDescent="0.3">
      <c r="A87" s="154" t="s">
        <v>148</v>
      </c>
      <c r="B87" s="154" t="s">
        <v>326</v>
      </c>
      <c r="C87" s="154" t="s">
        <v>252</v>
      </c>
      <c r="D87" s="155">
        <v>45358</v>
      </c>
      <c r="E87" s="154" t="s">
        <v>75</v>
      </c>
      <c r="F87" s="264">
        <v>463167</v>
      </c>
      <c r="G87" s="156">
        <v>1707601.99</v>
      </c>
      <c r="H87" s="156">
        <v>0</v>
      </c>
      <c r="I87" s="156">
        <v>0</v>
      </c>
      <c r="J87" s="156">
        <v>1707601.99</v>
      </c>
      <c r="K87" s="156">
        <v>1648032.43</v>
      </c>
      <c r="L87" s="156">
        <v>82026.66</v>
      </c>
      <c r="M87" s="156">
        <v>141596.22</v>
      </c>
    </row>
    <row r="88" spans="1:13" ht="22.8" customHeight="1" x14ac:dyDescent="0.3">
      <c r="A88" s="154" t="s">
        <v>148</v>
      </c>
      <c r="B88" s="154" t="s">
        <v>335</v>
      </c>
      <c r="C88" s="154" t="s">
        <v>253</v>
      </c>
      <c r="D88" s="155">
        <v>45385</v>
      </c>
      <c r="E88" s="154" t="s">
        <v>75</v>
      </c>
      <c r="F88" s="264">
        <v>463092</v>
      </c>
      <c r="G88" s="156">
        <v>175705</v>
      </c>
      <c r="H88" s="156">
        <v>0</v>
      </c>
      <c r="I88" s="156">
        <v>0</v>
      </c>
      <c r="J88" s="156">
        <v>175705</v>
      </c>
      <c r="K88" s="156">
        <v>170680</v>
      </c>
      <c r="L88" s="156">
        <v>0</v>
      </c>
      <c r="M88" s="156">
        <v>5025</v>
      </c>
    </row>
    <row r="89" spans="1:13" ht="22.8" customHeight="1" x14ac:dyDescent="0.3">
      <c r="A89" s="154" t="s">
        <v>149</v>
      </c>
      <c r="B89" s="154" t="s">
        <v>315</v>
      </c>
      <c r="C89" s="154" t="s">
        <v>46</v>
      </c>
      <c r="D89" s="155">
        <v>45099</v>
      </c>
      <c r="E89" s="154" t="s">
        <v>75</v>
      </c>
      <c r="F89" s="264">
        <v>462093</v>
      </c>
      <c r="G89" s="156">
        <v>1050003.5</v>
      </c>
      <c r="H89" s="156">
        <v>0</v>
      </c>
      <c r="I89" s="156">
        <v>0</v>
      </c>
      <c r="J89" s="156">
        <v>1050003.5</v>
      </c>
      <c r="K89" s="156">
        <v>1039814.5</v>
      </c>
      <c r="L89" s="156">
        <v>0</v>
      </c>
      <c r="M89" s="156">
        <v>10189</v>
      </c>
    </row>
    <row r="90" spans="1:13" ht="22.8" customHeight="1" x14ac:dyDescent="0.3">
      <c r="A90" s="154" t="s">
        <v>149</v>
      </c>
      <c r="B90" s="154" t="s">
        <v>316</v>
      </c>
      <c r="C90" s="154" t="s">
        <v>47</v>
      </c>
      <c r="D90" s="155">
        <v>45139</v>
      </c>
      <c r="E90" s="154" t="s">
        <v>75</v>
      </c>
      <c r="F90" s="264">
        <v>462248</v>
      </c>
      <c r="G90" s="156">
        <v>68365</v>
      </c>
      <c r="H90" s="156">
        <v>0</v>
      </c>
      <c r="I90" s="156">
        <v>0</v>
      </c>
      <c r="J90" s="156">
        <v>68365</v>
      </c>
      <c r="K90" s="156">
        <v>68086.75</v>
      </c>
      <c r="L90" s="156">
        <v>0</v>
      </c>
      <c r="M90" s="156">
        <v>278.25</v>
      </c>
    </row>
    <row r="91" spans="1:13" ht="22.8" customHeight="1" x14ac:dyDescent="0.3">
      <c r="A91" s="154" t="s">
        <v>149</v>
      </c>
      <c r="B91" s="154" t="s">
        <v>332</v>
      </c>
      <c r="C91" s="154" t="s">
        <v>37</v>
      </c>
      <c r="D91" s="155">
        <v>45419</v>
      </c>
      <c r="E91" s="154" t="s">
        <v>75</v>
      </c>
      <c r="F91" s="264">
        <v>463232</v>
      </c>
      <c r="G91" s="156">
        <v>32499</v>
      </c>
      <c r="H91" s="156">
        <v>0</v>
      </c>
      <c r="I91" s="156">
        <v>0</v>
      </c>
      <c r="J91" s="156">
        <v>32499</v>
      </c>
      <c r="K91" s="156">
        <v>32419</v>
      </c>
      <c r="L91" s="156">
        <v>0</v>
      </c>
      <c r="M91" s="156">
        <v>80</v>
      </c>
    </row>
    <row r="92" spans="1:13" ht="22.8" customHeight="1" x14ac:dyDescent="0.3">
      <c r="A92" s="154" t="s">
        <v>149</v>
      </c>
      <c r="B92" s="154" t="s">
        <v>317</v>
      </c>
      <c r="C92" s="154" t="s">
        <v>97</v>
      </c>
      <c r="D92" s="155">
        <v>45174</v>
      </c>
      <c r="E92" s="154" t="s">
        <v>75</v>
      </c>
      <c r="F92" s="264">
        <v>462418</v>
      </c>
      <c r="G92" s="156">
        <v>12671288.58</v>
      </c>
      <c r="H92" s="156">
        <v>0</v>
      </c>
      <c r="I92" s="156">
        <v>0</v>
      </c>
      <c r="J92" s="156">
        <v>12671288.58</v>
      </c>
      <c r="K92" s="156">
        <v>12623442.6</v>
      </c>
      <c r="L92" s="156">
        <v>631172.22</v>
      </c>
      <c r="M92" s="156">
        <v>679018.2</v>
      </c>
    </row>
    <row r="93" spans="1:13" ht="22.8" customHeight="1" x14ac:dyDescent="0.3">
      <c r="A93" s="154" t="s">
        <v>149</v>
      </c>
      <c r="B93" s="154" t="s">
        <v>183</v>
      </c>
      <c r="C93" s="154" t="s">
        <v>91</v>
      </c>
      <c r="D93" s="155">
        <v>44998</v>
      </c>
      <c r="E93" s="154" t="s">
        <v>75</v>
      </c>
      <c r="F93" s="264">
        <v>461667</v>
      </c>
      <c r="G93" s="156">
        <v>68077</v>
      </c>
      <c r="H93" s="156">
        <v>0</v>
      </c>
      <c r="I93" s="156">
        <v>0</v>
      </c>
      <c r="J93" s="156">
        <v>68077</v>
      </c>
      <c r="K93" s="156">
        <v>64673.16</v>
      </c>
      <c r="L93" s="156">
        <v>0</v>
      </c>
      <c r="M93" s="156">
        <v>3403.84</v>
      </c>
    </row>
    <row r="94" spans="1:13" ht="22.8" customHeight="1" x14ac:dyDescent="0.3">
      <c r="A94" s="154" t="s">
        <v>149</v>
      </c>
      <c r="B94" s="154" t="s">
        <v>218</v>
      </c>
      <c r="C94" s="154" t="s">
        <v>217</v>
      </c>
      <c r="D94" s="155"/>
      <c r="E94" s="154" t="s">
        <v>75</v>
      </c>
      <c r="F94" s="264">
        <v>463036</v>
      </c>
      <c r="G94" s="156">
        <v>10351</v>
      </c>
      <c r="H94" s="156">
        <v>0</v>
      </c>
      <c r="I94" s="156">
        <v>0</v>
      </c>
      <c r="J94" s="156">
        <v>10351</v>
      </c>
      <c r="K94" s="156">
        <v>0</v>
      </c>
      <c r="L94" s="156">
        <v>0</v>
      </c>
      <c r="M94" s="156">
        <v>10351</v>
      </c>
    </row>
    <row r="95" spans="1:13" ht="22.8" customHeight="1" x14ac:dyDescent="0.3">
      <c r="A95" s="154" t="s">
        <v>149</v>
      </c>
      <c r="B95" s="154" t="s">
        <v>359</v>
      </c>
      <c r="C95" s="154" t="s">
        <v>354</v>
      </c>
      <c r="D95" s="155">
        <v>45425</v>
      </c>
      <c r="E95" s="154" t="s">
        <v>75</v>
      </c>
      <c r="F95" s="264">
        <v>463254</v>
      </c>
      <c r="G95" s="156">
        <v>154729</v>
      </c>
      <c r="H95" s="156">
        <v>0</v>
      </c>
      <c r="I95" s="156">
        <v>0</v>
      </c>
      <c r="J95" s="156">
        <v>154729</v>
      </c>
      <c r="K95" s="156">
        <v>147863</v>
      </c>
      <c r="L95" s="156">
        <v>0</v>
      </c>
      <c r="M95" s="156">
        <v>6866</v>
      </c>
    </row>
    <row r="96" spans="1:13" ht="22.8" customHeight="1" x14ac:dyDescent="0.3">
      <c r="A96" s="154" t="s">
        <v>222</v>
      </c>
      <c r="B96" s="154" t="s">
        <v>234</v>
      </c>
      <c r="C96" s="154" t="s">
        <v>233</v>
      </c>
      <c r="D96" s="155">
        <v>45314</v>
      </c>
      <c r="E96" s="154" t="s">
        <v>75</v>
      </c>
      <c r="F96" s="264">
        <v>462875</v>
      </c>
      <c r="G96" s="156">
        <v>821082.74</v>
      </c>
      <c r="H96" s="156">
        <v>0</v>
      </c>
      <c r="I96" s="156">
        <v>0</v>
      </c>
      <c r="J96" s="156">
        <v>821082.74</v>
      </c>
      <c r="K96" s="156">
        <v>826724.68</v>
      </c>
      <c r="L96" s="156">
        <v>41336.239999999998</v>
      </c>
      <c r="M96" s="156">
        <v>35694.300000000003</v>
      </c>
    </row>
    <row r="97" spans="1:13" ht="22.8" customHeight="1" x14ac:dyDescent="0.3">
      <c r="A97" s="154" t="s">
        <v>222</v>
      </c>
      <c r="B97" s="154" t="s">
        <v>348</v>
      </c>
      <c r="C97" s="154" t="s">
        <v>349</v>
      </c>
      <c r="D97" s="155"/>
      <c r="E97" s="154" t="s">
        <v>75</v>
      </c>
      <c r="F97" s="264">
        <v>463986</v>
      </c>
      <c r="G97" s="156">
        <v>23239.599999999999</v>
      </c>
      <c r="H97" s="156">
        <v>0</v>
      </c>
      <c r="I97" s="156">
        <v>0</v>
      </c>
      <c r="J97" s="156">
        <v>23239.599999999999</v>
      </c>
      <c r="K97" s="156">
        <v>0</v>
      </c>
      <c r="L97" s="156">
        <v>0</v>
      </c>
      <c r="M97" s="156">
        <v>23239.599999999999</v>
      </c>
    </row>
    <row r="98" spans="1:13" ht="22.8" customHeight="1" x14ac:dyDescent="0.3">
      <c r="A98" s="154" t="s">
        <v>222</v>
      </c>
      <c r="B98" s="154" t="s">
        <v>324</v>
      </c>
      <c r="C98" s="154" t="s">
        <v>1518</v>
      </c>
      <c r="D98" s="155"/>
      <c r="E98" s="154" t="s">
        <v>75</v>
      </c>
      <c r="F98" s="264">
        <v>464456</v>
      </c>
      <c r="G98" s="156">
        <v>20544</v>
      </c>
      <c r="H98" s="156">
        <v>0</v>
      </c>
      <c r="I98" s="156">
        <v>0</v>
      </c>
      <c r="J98" s="156">
        <v>20544</v>
      </c>
      <c r="K98" s="156">
        <v>0</v>
      </c>
      <c r="L98" s="156">
        <v>0</v>
      </c>
      <c r="M98" s="156">
        <v>20544</v>
      </c>
    </row>
    <row r="99" spans="1:13" ht="22.8" customHeight="1" x14ac:dyDescent="0.3">
      <c r="A99" s="154" t="s">
        <v>222</v>
      </c>
      <c r="B99" s="154" t="s">
        <v>218</v>
      </c>
      <c r="C99" s="154" t="s">
        <v>217</v>
      </c>
      <c r="D99" s="155">
        <v>45197</v>
      </c>
      <c r="E99" s="154" t="s">
        <v>75</v>
      </c>
      <c r="F99" s="264">
        <v>462516</v>
      </c>
      <c r="G99" s="156">
        <v>2240</v>
      </c>
      <c r="H99" s="156">
        <v>0</v>
      </c>
      <c r="I99" s="156">
        <v>0</v>
      </c>
      <c r="J99" s="156">
        <v>2240</v>
      </c>
      <c r="K99" s="156">
        <v>0</v>
      </c>
      <c r="L99" s="156">
        <v>0</v>
      </c>
      <c r="M99" s="156">
        <v>2240</v>
      </c>
    </row>
    <row r="100" spans="1:13" ht="22.8" customHeight="1" x14ac:dyDescent="0.3">
      <c r="A100" s="154" t="s">
        <v>222</v>
      </c>
      <c r="B100" s="154" t="s">
        <v>335</v>
      </c>
      <c r="C100" s="154" t="s">
        <v>253</v>
      </c>
      <c r="D100" s="155"/>
      <c r="E100" s="154" t="s">
        <v>75</v>
      </c>
      <c r="F100" s="264">
        <v>463988</v>
      </c>
      <c r="G100" s="156">
        <v>260890</v>
      </c>
      <c r="H100" s="156">
        <v>0</v>
      </c>
      <c r="I100" s="156">
        <v>0</v>
      </c>
      <c r="J100" s="156">
        <v>260890</v>
      </c>
      <c r="K100" s="156">
        <v>194691.56</v>
      </c>
      <c r="L100" s="156">
        <v>0</v>
      </c>
      <c r="M100" s="156">
        <v>66198.44</v>
      </c>
    </row>
    <row r="101" spans="1:13" ht="22.8" customHeight="1" x14ac:dyDescent="0.3">
      <c r="A101" s="154" t="s">
        <v>294</v>
      </c>
      <c r="B101" s="154" t="s">
        <v>302</v>
      </c>
      <c r="C101" s="154" t="s">
        <v>44</v>
      </c>
      <c r="D101" s="155">
        <v>45723</v>
      </c>
      <c r="E101" s="154" t="s">
        <v>75</v>
      </c>
      <c r="F101" s="264">
        <v>464270</v>
      </c>
      <c r="G101" s="156">
        <v>372238</v>
      </c>
      <c r="H101" s="156">
        <v>0</v>
      </c>
      <c r="I101" s="156">
        <v>0</v>
      </c>
      <c r="J101" s="156">
        <v>372238</v>
      </c>
      <c r="K101" s="156">
        <v>372238</v>
      </c>
      <c r="L101" s="156">
        <v>18611.91</v>
      </c>
      <c r="M101" s="156">
        <v>18611.91</v>
      </c>
    </row>
    <row r="102" spans="1:13" ht="22.8" customHeight="1" x14ac:dyDescent="0.3">
      <c r="A102" s="154" t="s">
        <v>294</v>
      </c>
      <c r="B102" s="154" t="s">
        <v>218</v>
      </c>
      <c r="C102" s="154" t="s">
        <v>217</v>
      </c>
      <c r="D102" s="155">
        <v>45230</v>
      </c>
      <c r="E102" s="154" t="s">
        <v>75</v>
      </c>
      <c r="F102" s="264">
        <v>462633</v>
      </c>
      <c r="G102" s="156">
        <v>21067</v>
      </c>
      <c r="H102" s="156">
        <v>0</v>
      </c>
      <c r="I102" s="156">
        <v>0</v>
      </c>
      <c r="J102" s="156">
        <v>21067</v>
      </c>
      <c r="K102" s="156">
        <v>0</v>
      </c>
      <c r="L102" s="156">
        <v>0</v>
      </c>
      <c r="M102" s="156">
        <v>21067</v>
      </c>
    </row>
    <row r="103" spans="1:13" ht="22.8" customHeight="1" x14ac:dyDescent="0.3">
      <c r="A103" s="154" t="s">
        <v>151</v>
      </c>
      <c r="B103" s="154" t="s">
        <v>316</v>
      </c>
      <c r="C103" s="154" t="s">
        <v>47</v>
      </c>
      <c r="D103" s="155"/>
      <c r="E103" s="154" t="s">
        <v>75</v>
      </c>
      <c r="F103" s="264">
        <v>463411</v>
      </c>
      <c r="G103" s="156">
        <v>5815</v>
      </c>
      <c r="H103" s="156">
        <v>0</v>
      </c>
      <c r="I103" s="156">
        <v>0</v>
      </c>
      <c r="J103" s="156">
        <v>5815</v>
      </c>
      <c r="K103" s="156">
        <v>2910</v>
      </c>
      <c r="L103" s="156">
        <v>0</v>
      </c>
      <c r="M103" s="156">
        <v>2905</v>
      </c>
    </row>
    <row r="104" spans="1:13" ht="22.8" customHeight="1" x14ac:dyDescent="0.3">
      <c r="A104" s="154" t="s">
        <v>151</v>
      </c>
      <c r="B104" s="154" t="s">
        <v>183</v>
      </c>
      <c r="C104" s="154" t="s">
        <v>91</v>
      </c>
      <c r="D104" s="155">
        <v>44998</v>
      </c>
      <c r="E104" s="154" t="s">
        <v>75</v>
      </c>
      <c r="F104" s="264">
        <v>461668</v>
      </c>
      <c r="G104" s="156">
        <v>36465</v>
      </c>
      <c r="H104" s="156">
        <v>0</v>
      </c>
      <c r="I104" s="156">
        <v>0</v>
      </c>
      <c r="J104" s="156">
        <v>36465</v>
      </c>
      <c r="K104" s="156">
        <v>34641.75</v>
      </c>
      <c r="L104" s="156">
        <v>0</v>
      </c>
      <c r="M104" s="156">
        <v>1823.25</v>
      </c>
    </row>
    <row r="105" spans="1:13" ht="22.8" customHeight="1" x14ac:dyDescent="0.3">
      <c r="A105" s="154" t="s">
        <v>151</v>
      </c>
      <c r="B105" s="154" t="s">
        <v>325</v>
      </c>
      <c r="C105" s="154" t="s">
        <v>236</v>
      </c>
      <c r="D105" s="155">
        <v>45106</v>
      </c>
      <c r="E105" s="154" t="s">
        <v>75</v>
      </c>
      <c r="F105" s="264">
        <v>462110</v>
      </c>
      <c r="G105" s="156">
        <v>39430</v>
      </c>
      <c r="H105" s="156">
        <v>0</v>
      </c>
      <c r="I105" s="156">
        <v>0</v>
      </c>
      <c r="J105" s="156">
        <v>39430</v>
      </c>
      <c r="K105" s="156">
        <v>38683.83</v>
      </c>
      <c r="L105" s="156">
        <v>0</v>
      </c>
      <c r="M105" s="156">
        <v>746.17</v>
      </c>
    </row>
    <row r="106" spans="1:13" ht="22.8" customHeight="1" x14ac:dyDescent="0.3">
      <c r="A106" s="154" t="s">
        <v>266</v>
      </c>
      <c r="B106" s="154" t="s">
        <v>218</v>
      </c>
      <c r="C106" s="154" t="s">
        <v>217</v>
      </c>
      <c r="D106" s="155">
        <v>45197</v>
      </c>
      <c r="E106" s="154" t="s">
        <v>75</v>
      </c>
      <c r="F106" s="264">
        <v>462514</v>
      </c>
      <c r="G106" s="156">
        <v>10083</v>
      </c>
      <c r="H106" s="156">
        <v>0</v>
      </c>
      <c r="I106" s="156">
        <v>0</v>
      </c>
      <c r="J106" s="156">
        <v>10083</v>
      </c>
      <c r="K106" s="156">
        <v>0</v>
      </c>
      <c r="L106" s="156">
        <v>0</v>
      </c>
      <c r="M106" s="156">
        <v>10083</v>
      </c>
    </row>
    <row r="107" spans="1:13" ht="22.8" customHeight="1" x14ac:dyDescent="0.3">
      <c r="A107" s="154" t="s">
        <v>154</v>
      </c>
      <c r="B107" s="154" t="s">
        <v>336</v>
      </c>
      <c r="C107" s="154" t="s">
        <v>52</v>
      </c>
      <c r="D107" s="155">
        <v>45027</v>
      </c>
      <c r="E107" s="154" t="s">
        <v>75</v>
      </c>
      <c r="F107" s="264">
        <v>461827</v>
      </c>
      <c r="G107" s="156">
        <v>888.42</v>
      </c>
      <c r="H107" s="156">
        <v>0</v>
      </c>
      <c r="I107" s="156">
        <v>0</v>
      </c>
      <c r="J107" s="156">
        <v>888.42</v>
      </c>
      <c r="K107" s="156">
        <v>887.92</v>
      </c>
      <c r="L107" s="156">
        <v>0</v>
      </c>
      <c r="M107" s="156">
        <v>0.5</v>
      </c>
    </row>
    <row r="108" spans="1:13" ht="22.8" customHeight="1" x14ac:dyDescent="0.3">
      <c r="A108" s="154" t="s">
        <v>154</v>
      </c>
      <c r="B108" s="154" t="s">
        <v>183</v>
      </c>
      <c r="C108" s="154" t="s">
        <v>91</v>
      </c>
      <c r="D108" s="155">
        <v>44998</v>
      </c>
      <c r="E108" s="154" t="s">
        <v>75</v>
      </c>
      <c r="F108" s="264">
        <v>461670</v>
      </c>
      <c r="G108" s="156">
        <v>36010</v>
      </c>
      <c r="H108" s="156">
        <v>0</v>
      </c>
      <c r="I108" s="156">
        <v>0</v>
      </c>
      <c r="J108" s="156">
        <v>36010</v>
      </c>
      <c r="K108" s="156">
        <v>34209.51</v>
      </c>
      <c r="L108" s="156">
        <v>0</v>
      </c>
      <c r="M108" s="156">
        <v>1800.49</v>
      </c>
    </row>
    <row r="109" spans="1:13" ht="22.8" customHeight="1" x14ac:dyDescent="0.3">
      <c r="A109" s="154" t="s">
        <v>1527</v>
      </c>
      <c r="B109" s="154" t="s">
        <v>1541</v>
      </c>
      <c r="C109" s="154" t="s">
        <v>41</v>
      </c>
      <c r="D109" s="155"/>
      <c r="E109" s="154" t="s">
        <v>75</v>
      </c>
      <c r="F109" s="264">
        <v>464896</v>
      </c>
      <c r="G109" s="156">
        <v>7454.4</v>
      </c>
      <c r="H109" s="156">
        <v>0</v>
      </c>
      <c r="I109" s="156">
        <v>0</v>
      </c>
      <c r="J109" s="156">
        <v>7454.4</v>
      </c>
      <c r="K109" s="156">
        <v>0</v>
      </c>
      <c r="L109" s="156">
        <v>0</v>
      </c>
      <c r="M109" s="156">
        <v>7454.4</v>
      </c>
    </row>
    <row r="110" spans="1:13" ht="22.8" customHeight="1" x14ac:dyDescent="0.3">
      <c r="A110" s="154" t="s">
        <v>1527</v>
      </c>
      <c r="B110" s="154" t="s">
        <v>348</v>
      </c>
      <c r="C110" s="154" t="s">
        <v>349</v>
      </c>
      <c r="D110" s="155"/>
      <c r="E110" s="154" t="s">
        <v>75</v>
      </c>
      <c r="F110" s="264">
        <v>463987</v>
      </c>
      <c r="G110" s="156">
        <v>5000</v>
      </c>
      <c r="H110" s="156">
        <v>0</v>
      </c>
      <c r="I110" s="156">
        <v>0</v>
      </c>
      <c r="J110" s="156">
        <v>5000</v>
      </c>
      <c r="K110" s="156">
        <v>0</v>
      </c>
      <c r="L110" s="156">
        <v>0</v>
      </c>
      <c r="M110" s="156">
        <v>5000</v>
      </c>
    </row>
    <row r="111" spans="1:13" ht="22.8" customHeight="1" x14ac:dyDescent="0.3">
      <c r="A111" s="154" t="s">
        <v>1527</v>
      </c>
      <c r="B111" s="154" t="s">
        <v>335</v>
      </c>
      <c r="C111" s="154" t="s">
        <v>253</v>
      </c>
      <c r="D111" s="155"/>
      <c r="E111" s="154" t="s">
        <v>75</v>
      </c>
      <c r="F111" s="264">
        <v>463989</v>
      </c>
      <c r="G111" s="156">
        <v>145929</v>
      </c>
      <c r="H111" s="156">
        <v>0</v>
      </c>
      <c r="I111" s="156">
        <v>0</v>
      </c>
      <c r="J111" s="156">
        <v>145929</v>
      </c>
      <c r="K111" s="156">
        <v>64034.37</v>
      </c>
      <c r="L111" s="156">
        <v>0</v>
      </c>
      <c r="M111" s="156">
        <v>81894.63</v>
      </c>
    </row>
    <row r="112" spans="1:13" ht="22.8" customHeight="1" x14ac:dyDescent="0.3">
      <c r="A112" s="154" t="s">
        <v>284</v>
      </c>
      <c r="B112" s="154" t="s">
        <v>1544</v>
      </c>
      <c r="C112" s="154" t="s">
        <v>118</v>
      </c>
      <c r="D112" s="155">
        <v>45554</v>
      </c>
      <c r="E112" s="154" t="s">
        <v>75</v>
      </c>
      <c r="F112" s="264">
        <v>463716</v>
      </c>
      <c r="G112" s="156">
        <v>2938.45</v>
      </c>
      <c r="H112" s="156">
        <v>0</v>
      </c>
      <c r="I112" s="156">
        <v>0</v>
      </c>
      <c r="J112" s="156">
        <v>2938.45</v>
      </c>
      <c r="K112" s="156">
        <v>438.53</v>
      </c>
      <c r="L112" s="156">
        <v>0</v>
      </c>
      <c r="M112" s="156">
        <v>2499.92</v>
      </c>
    </row>
    <row r="113" spans="1:13" ht="22.8" customHeight="1" x14ac:dyDescent="0.3">
      <c r="A113" s="154" t="s">
        <v>284</v>
      </c>
      <c r="B113" s="154" t="s">
        <v>109</v>
      </c>
      <c r="C113" s="154" t="s">
        <v>103</v>
      </c>
      <c r="D113" s="155">
        <v>45834</v>
      </c>
      <c r="E113" s="154" t="s">
        <v>75</v>
      </c>
      <c r="F113" s="264">
        <v>464672</v>
      </c>
      <c r="G113" s="156">
        <v>12206.44</v>
      </c>
      <c r="H113" s="156">
        <v>0</v>
      </c>
      <c r="I113" s="156">
        <v>0</v>
      </c>
      <c r="J113" s="156">
        <v>12206.44</v>
      </c>
      <c r="K113" s="156">
        <v>0</v>
      </c>
      <c r="L113" s="156">
        <v>0</v>
      </c>
      <c r="M113" s="156">
        <v>12206.44</v>
      </c>
    </row>
    <row r="114" spans="1:13" ht="22.8" customHeight="1" x14ac:dyDescent="0.3">
      <c r="A114" s="154" t="s">
        <v>284</v>
      </c>
      <c r="B114" s="154" t="s">
        <v>337</v>
      </c>
      <c r="C114" s="154" t="s">
        <v>283</v>
      </c>
      <c r="D114" s="155">
        <v>45203</v>
      </c>
      <c r="E114" s="154" t="s">
        <v>75</v>
      </c>
      <c r="F114" s="264">
        <v>462539</v>
      </c>
      <c r="G114" s="156">
        <v>113090</v>
      </c>
      <c r="H114" s="156">
        <v>0</v>
      </c>
      <c r="I114" s="156">
        <v>0</v>
      </c>
      <c r="J114" s="156">
        <v>113090</v>
      </c>
      <c r="K114" s="156">
        <v>112680</v>
      </c>
      <c r="L114" s="156">
        <v>0</v>
      </c>
      <c r="M114" s="156">
        <v>410</v>
      </c>
    </row>
    <row r="115" spans="1:13" ht="22.8" customHeight="1" x14ac:dyDescent="0.3">
      <c r="A115" s="154" t="s">
        <v>284</v>
      </c>
      <c r="B115" s="154" t="s">
        <v>330</v>
      </c>
      <c r="C115" s="154" t="s">
        <v>308</v>
      </c>
      <c r="D115" s="155">
        <v>45287</v>
      </c>
      <c r="E115" s="154" t="s">
        <v>75</v>
      </c>
      <c r="F115" s="264">
        <v>462803</v>
      </c>
      <c r="G115" s="156">
        <v>1211533</v>
      </c>
      <c r="H115" s="156">
        <v>0</v>
      </c>
      <c r="I115" s="156">
        <v>0</v>
      </c>
      <c r="J115" s="156">
        <v>1211533</v>
      </c>
      <c r="K115" s="156">
        <v>1181994.6599999999</v>
      </c>
      <c r="L115" s="156">
        <v>66.78</v>
      </c>
      <c r="M115" s="156">
        <v>29605.119999999999</v>
      </c>
    </row>
    <row r="116" spans="1:13" ht="22.8" customHeight="1" x14ac:dyDescent="0.3">
      <c r="A116" s="154" t="s">
        <v>157</v>
      </c>
      <c r="B116" s="154" t="s">
        <v>183</v>
      </c>
      <c r="C116" s="154" t="s">
        <v>91</v>
      </c>
      <c r="D116" s="155">
        <v>44998</v>
      </c>
      <c r="E116" s="154" t="s">
        <v>75</v>
      </c>
      <c r="F116" s="264">
        <v>461672</v>
      </c>
      <c r="G116" s="156">
        <v>23367</v>
      </c>
      <c r="H116" s="156">
        <v>0</v>
      </c>
      <c r="I116" s="156">
        <v>0</v>
      </c>
      <c r="J116" s="156">
        <v>23367</v>
      </c>
      <c r="K116" s="156">
        <v>22198.639999999999</v>
      </c>
      <c r="L116" s="156">
        <v>0</v>
      </c>
      <c r="M116" s="156">
        <v>1168.3599999999999</v>
      </c>
    </row>
    <row r="117" spans="1:13" ht="22.8" customHeight="1" x14ac:dyDescent="0.3">
      <c r="A117" s="154" t="s">
        <v>251</v>
      </c>
      <c r="B117" s="154" t="s">
        <v>316</v>
      </c>
      <c r="C117" s="154" t="s">
        <v>47</v>
      </c>
      <c r="D117" s="155">
        <v>45684</v>
      </c>
      <c r="E117" s="154" t="s">
        <v>75</v>
      </c>
      <c r="F117" s="264">
        <v>464143</v>
      </c>
      <c r="G117" s="156">
        <v>1750</v>
      </c>
      <c r="H117" s="156">
        <v>0</v>
      </c>
      <c r="I117" s="156">
        <v>0</v>
      </c>
      <c r="J117" s="156">
        <v>1750</v>
      </c>
      <c r="K117" s="156">
        <v>1208.75</v>
      </c>
      <c r="L117" s="156">
        <v>0</v>
      </c>
      <c r="M117" s="156">
        <v>541.25</v>
      </c>
    </row>
    <row r="118" spans="1:13" ht="22.8" customHeight="1" x14ac:dyDescent="0.3">
      <c r="A118" s="154" t="s">
        <v>251</v>
      </c>
      <c r="B118" s="154" t="s">
        <v>218</v>
      </c>
      <c r="C118" s="154" t="s">
        <v>217</v>
      </c>
      <c r="D118" s="155">
        <v>45197</v>
      </c>
      <c r="E118" s="154" t="s">
        <v>75</v>
      </c>
      <c r="F118" s="264">
        <v>462513</v>
      </c>
      <c r="G118" s="156">
        <v>49550</v>
      </c>
      <c r="H118" s="156">
        <v>0</v>
      </c>
      <c r="I118" s="156">
        <v>0</v>
      </c>
      <c r="J118" s="156">
        <v>49550</v>
      </c>
      <c r="K118" s="156">
        <v>37790</v>
      </c>
      <c r="L118" s="156">
        <v>0</v>
      </c>
      <c r="M118" s="156">
        <v>11760</v>
      </c>
    </row>
    <row r="119" spans="1:13" ht="22.8" customHeight="1" x14ac:dyDescent="0.3">
      <c r="A119" s="154" t="s">
        <v>251</v>
      </c>
      <c r="B119" s="154" t="s">
        <v>335</v>
      </c>
      <c r="C119" s="154" t="s">
        <v>253</v>
      </c>
      <c r="D119" s="155">
        <v>45155</v>
      </c>
      <c r="E119" s="154" t="s">
        <v>75</v>
      </c>
      <c r="F119" s="264">
        <v>462345</v>
      </c>
      <c r="G119" s="156">
        <v>64750</v>
      </c>
      <c r="H119" s="156">
        <v>0</v>
      </c>
      <c r="I119" s="156">
        <v>0</v>
      </c>
      <c r="J119" s="156">
        <v>64750</v>
      </c>
      <c r="K119" s="156">
        <v>64426.25</v>
      </c>
      <c r="L119" s="156">
        <v>0</v>
      </c>
      <c r="M119" s="156">
        <v>323.75</v>
      </c>
    </row>
    <row r="120" spans="1:13" ht="22.8" customHeight="1" x14ac:dyDescent="0.3">
      <c r="A120" s="154" t="s">
        <v>251</v>
      </c>
      <c r="B120" s="154" t="s">
        <v>1513</v>
      </c>
      <c r="C120" s="154" t="s">
        <v>1514</v>
      </c>
      <c r="D120" s="155"/>
      <c r="E120" s="154" t="s">
        <v>75</v>
      </c>
      <c r="F120" s="264">
        <v>463974</v>
      </c>
      <c r="G120" s="156">
        <v>750141</v>
      </c>
      <c r="H120" s="156">
        <v>0</v>
      </c>
      <c r="I120" s="156">
        <v>0</v>
      </c>
      <c r="J120" s="156">
        <v>750141</v>
      </c>
      <c r="K120" s="156">
        <v>712344.02</v>
      </c>
      <c r="L120" s="156">
        <v>35367.21</v>
      </c>
      <c r="M120" s="156">
        <v>73164.19</v>
      </c>
    </row>
    <row r="121" spans="1:13" ht="22.8" customHeight="1" x14ac:dyDescent="0.3">
      <c r="A121" s="154" t="s">
        <v>251</v>
      </c>
      <c r="B121" s="154" t="s">
        <v>1628</v>
      </c>
      <c r="C121" s="154" t="s">
        <v>1594</v>
      </c>
      <c r="D121" s="155"/>
      <c r="E121" s="154" t="s">
        <v>75</v>
      </c>
      <c r="F121" s="264">
        <v>465033</v>
      </c>
      <c r="G121" s="156">
        <v>159256</v>
      </c>
      <c r="H121" s="156">
        <v>0</v>
      </c>
      <c r="I121" s="156">
        <v>0</v>
      </c>
      <c r="J121" s="156">
        <v>159256</v>
      </c>
      <c r="K121" s="156">
        <v>0</v>
      </c>
      <c r="L121" s="156">
        <v>0</v>
      </c>
      <c r="M121" s="156">
        <v>159256</v>
      </c>
    </row>
    <row r="122" spans="1:13" ht="22.8" customHeight="1" x14ac:dyDescent="0.3">
      <c r="A122" s="154" t="s">
        <v>159</v>
      </c>
      <c r="B122" s="154" t="s">
        <v>338</v>
      </c>
      <c r="C122" s="154" t="s">
        <v>34</v>
      </c>
      <c r="D122" s="155"/>
      <c r="E122" s="154" t="s">
        <v>75</v>
      </c>
      <c r="F122" s="264">
        <v>463145</v>
      </c>
      <c r="G122" s="156">
        <v>3647</v>
      </c>
      <c r="H122" s="156">
        <v>0</v>
      </c>
      <c r="I122" s="156">
        <v>0</v>
      </c>
      <c r="J122" s="156">
        <v>3647</v>
      </c>
      <c r="K122" s="156">
        <v>3639.5</v>
      </c>
      <c r="L122" s="156">
        <v>0</v>
      </c>
      <c r="M122" s="156">
        <v>7.5</v>
      </c>
    </row>
    <row r="123" spans="1:13" ht="22.8" customHeight="1" x14ac:dyDescent="0.3">
      <c r="A123" s="154" t="s">
        <v>159</v>
      </c>
      <c r="B123" s="154" t="s">
        <v>183</v>
      </c>
      <c r="C123" s="154" t="s">
        <v>91</v>
      </c>
      <c r="D123" s="155">
        <v>44998</v>
      </c>
      <c r="E123" s="154" t="s">
        <v>75</v>
      </c>
      <c r="F123" s="264">
        <v>461673</v>
      </c>
      <c r="G123" s="156">
        <v>20830</v>
      </c>
      <c r="H123" s="156">
        <v>0</v>
      </c>
      <c r="I123" s="156">
        <v>0</v>
      </c>
      <c r="J123" s="156">
        <v>20830</v>
      </c>
      <c r="K123" s="156">
        <v>19788.490000000002</v>
      </c>
      <c r="L123" s="156">
        <v>0</v>
      </c>
      <c r="M123" s="156">
        <v>1041.51</v>
      </c>
    </row>
    <row r="124" spans="1:13" ht="22.8" customHeight="1" x14ac:dyDescent="0.3">
      <c r="A124" s="154" t="s">
        <v>159</v>
      </c>
      <c r="B124" s="154" t="s">
        <v>218</v>
      </c>
      <c r="C124" s="154" t="s">
        <v>217</v>
      </c>
      <c r="D124" s="155">
        <v>45197</v>
      </c>
      <c r="E124" s="154" t="s">
        <v>75</v>
      </c>
      <c r="F124" s="264">
        <v>462512</v>
      </c>
      <c r="G124" s="156">
        <v>17995</v>
      </c>
      <c r="H124" s="156">
        <v>0</v>
      </c>
      <c r="I124" s="156">
        <v>0</v>
      </c>
      <c r="J124" s="156">
        <v>17995</v>
      </c>
      <c r="K124" s="156">
        <v>2348.29</v>
      </c>
      <c r="L124" s="156">
        <v>0</v>
      </c>
      <c r="M124" s="156">
        <v>15646.71</v>
      </c>
    </row>
    <row r="125" spans="1:13" ht="22.8" customHeight="1" x14ac:dyDescent="0.3">
      <c r="A125" s="154" t="s">
        <v>153</v>
      </c>
      <c r="B125" s="154" t="s">
        <v>321</v>
      </c>
      <c r="C125" s="154" t="s">
        <v>30</v>
      </c>
      <c r="D125" s="155"/>
      <c r="E125" s="154" t="s">
        <v>75</v>
      </c>
      <c r="F125" s="264">
        <v>464459</v>
      </c>
      <c r="G125" s="156">
        <v>152196</v>
      </c>
      <c r="H125" s="156">
        <v>0</v>
      </c>
      <c r="I125" s="156">
        <v>0</v>
      </c>
      <c r="J125" s="156">
        <v>152196</v>
      </c>
      <c r="K125" s="156">
        <v>60878.400000000001</v>
      </c>
      <c r="L125" s="156">
        <v>0</v>
      </c>
      <c r="M125" s="156">
        <v>91317.6</v>
      </c>
    </row>
    <row r="126" spans="1:13" ht="22.8" customHeight="1" x14ac:dyDescent="0.3">
      <c r="A126" s="154" t="s">
        <v>153</v>
      </c>
      <c r="B126" s="154" t="s">
        <v>322</v>
      </c>
      <c r="C126" s="154" t="s">
        <v>31</v>
      </c>
      <c r="D126" s="155">
        <v>45328</v>
      </c>
      <c r="E126" s="154" t="s">
        <v>75</v>
      </c>
      <c r="F126" s="264">
        <v>462932</v>
      </c>
      <c r="G126" s="156">
        <v>5328</v>
      </c>
      <c r="H126" s="156">
        <v>0</v>
      </c>
      <c r="I126" s="156">
        <v>0</v>
      </c>
      <c r="J126" s="156">
        <v>5328</v>
      </c>
      <c r="K126" s="156">
        <v>3744</v>
      </c>
      <c r="L126" s="156">
        <v>0</v>
      </c>
      <c r="M126" s="156">
        <v>1584</v>
      </c>
    </row>
    <row r="127" spans="1:13" ht="22.8" customHeight="1" x14ac:dyDescent="0.3">
      <c r="A127" s="154" t="s">
        <v>153</v>
      </c>
      <c r="B127" s="154" t="s">
        <v>302</v>
      </c>
      <c r="C127" s="154" t="s">
        <v>44</v>
      </c>
      <c r="D127" s="155">
        <v>45723</v>
      </c>
      <c r="E127" s="154" t="s">
        <v>75</v>
      </c>
      <c r="F127" s="264">
        <v>464264</v>
      </c>
      <c r="G127" s="156">
        <v>343441.73</v>
      </c>
      <c r="H127" s="156">
        <v>0</v>
      </c>
      <c r="I127" s="156">
        <v>0</v>
      </c>
      <c r="J127" s="156">
        <v>343441.73</v>
      </c>
      <c r="K127" s="156">
        <v>343441.73</v>
      </c>
      <c r="L127" s="156">
        <v>17172.09</v>
      </c>
      <c r="M127" s="156">
        <v>17172.09</v>
      </c>
    </row>
    <row r="128" spans="1:13" ht="22.8" customHeight="1" x14ac:dyDescent="0.3">
      <c r="A128" s="154" t="s">
        <v>153</v>
      </c>
      <c r="B128" s="154" t="s">
        <v>183</v>
      </c>
      <c r="C128" s="154" t="s">
        <v>91</v>
      </c>
      <c r="D128" s="155">
        <v>44998</v>
      </c>
      <c r="E128" s="154" t="s">
        <v>75</v>
      </c>
      <c r="F128" s="264">
        <v>461669</v>
      </c>
      <c r="G128" s="156">
        <v>46064</v>
      </c>
      <c r="H128" s="156">
        <v>0</v>
      </c>
      <c r="I128" s="156">
        <v>0</v>
      </c>
      <c r="J128" s="156">
        <v>46064</v>
      </c>
      <c r="K128" s="156">
        <v>43760.79</v>
      </c>
      <c r="L128" s="156">
        <v>0</v>
      </c>
      <c r="M128" s="156">
        <v>2303.21</v>
      </c>
    </row>
    <row r="129" spans="1:13" ht="22.8" customHeight="1" x14ac:dyDescent="0.3">
      <c r="A129" s="154" t="s">
        <v>153</v>
      </c>
      <c r="B129" s="154" t="s">
        <v>218</v>
      </c>
      <c r="C129" s="154" t="s">
        <v>217</v>
      </c>
      <c r="D129" s="155">
        <v>45229</v>
      </c>
      <c r="E129" s="154" t="s">
        <v>75</v>
      </c>
      <c r="F129" s="264">
        <v>462626</v>
      </c>
      <c r="G129" s="156">
        <v>6850</v>
      </c>
      <c r="H129" s="156">
        <v>0</v>
      </c>
      <c r="I129" s="156">
        <v>0</v>
      </c>
      <c r="J129" s="156">
        <v>6850</v>
      </c>
      <c r="K129" s="156">
        <v>2740</v>
      </c>
      <c r="L129" s="156">
        <v>0</v>
      </c>
      <c r="M129" s="156">
        <v>4110</v>
      </c>
    </row>
    <row r="130" spans="1:13" ht="22.8" customHeight="1" x14ac:dyDescent="0.3">
      <c r="A130" s="154" t="s">
        <v>153</v>
      </c>
      <c r="B130" s="154" t="s">
        <v>1629</v>
      </c>
      <c r="C130" s="154" t="s">
        <v>1591</v>
      </c>
      <c r="D130" s="155">
        <v>45926</v>
      </c>
      <c r="E130" s="154" t="s">
        <v>75</v>
      </c>
      <c r="F130" s="264">
        <v>465091</v>
      </c>
      <c r="G130" s="156">
        <v>1435</v>
      </c>
      <c r="H130" s="156">
        <v>0</v>
      </c>
      <c r="I130" s="156">
        <v>0</v>
      </c>
      <c r="J130" s="156">
        <v>1435</v>
      </c>
      <c r="K130" s="156">
        <v>0</v>
      </c>
      <c r="L130" s="156">
        <v>0</v>
      </c>
      <c r="M130" s="156">
        <v>1435</v>
      </c>
    </row>
    <row r="131" spans="1:13" ht="22.8" customHeight="1" x14ac:dyDescent="0.3">
      <c r="A131" s="154" t="s">
        <v>160</v>
      </c>
      <c r="B131" s="154" t="s">
        <v>183</v>
      </c>
      <c r="C131" s="154" t="s">
        <v>91</v>
      </c>
      <c r="D131" s="155">
        <v>44998</v>
      </c>
      <c r="E131" s="154" t="s">
        <v>75</v>
      </c>
      <c r="F131" s="264">
        <v>461674</v>
      </c>
      <c r="G131" s="156">
        <v>21931</v>
      </c>
      <c r="H131" s="156">
        <v>0</v>
      </c>
      <c r="I131" s="156">
        <v>0</v>
      </c>
      <c r="J131" s="156">
        <v>21931</v>
      </c>
      <c r="K131" s="156">
        <v>20834.45</v>
      </c>
      <c r="L131" s="156">
        <v>0</v>
      </c>
      <c r="M131" s="156">
        <v>1096.55</v>
      </c>
    </row>
    <row r="132" spans="1:13" ht="22.8" customHeight="1" x14ac:dyDescent="0.3">
      <c r="A132" s="154" t="s">
        <v>155</v>
      </c>
      <c r="B132" s="154" t="s">
        <v>331</v>
      </c>
      <c r="C132" s="154" t="s">
        <v>248</v>
      </c>
      <c r="D132" s="155"/>
      <c r="E132" s="154" t="s">
        <v>75</v>
      </c>
      <c r="F132" s="264">
        <v>464038</v>
      </c>
      <c r="G132" s="156">
        <v>14900</v>
      </c>
      <c r="H132" s="156">
        <v>0</v>
      </c>
      <c r="I132" s="156">
        <v>0</v>
      </c>
      <c r="J132" s="156">
        <v>14900</v>
      </c>
      <c r="K132" s="156">
        <v>13150</v>
      </c>
      <c r="L132" s="156">
        <v>0</v>
      </c>
      <c r="M132" s="156">
        <v>1750</v>
      </c>
    </row>
    <row r="133" spans="1:13" ht="22.8" customHeight="1" x14ac:dyDescent="0.3">
      <c r="A133" s="154" t="s">
        <v>155</v>
      </c>
      <c r="B133" s="154" t="s">
        <v>316</v>
      </c>
      <c r="C133" s="154" t="s">
        <v>47</v>
      </c>
      <c r="D133" s="155"/>
      <c r="E133" s="154" t="s">
        <v>75</v>
      </c>
      <c r="F133" s="264">
        <v>464043</v>
      </c>
      <c r="G133" s="156">
        <v>25395</v>
      </c>
      <c r="H133" s="156">
        <v>0</v>
      </c>
      <c r="I133" s="156">
        <v>0</v>
      </c>
      <c r="J133" s="156">
        <v>25395</v>
      </c>
      <c r="K133" s="156">
        <v>5500</v>
      </c>
      <c r="L133" s="156">
        <v>0</v>
      </c>
      <c r="M133" s="156">
        <v>19895</v>
      </c>
    </row>
    <row r="134" spans="1:13" ht="22.8" customHeight="1" x14ac:dyDescent="0.3">
      <c r="A134" s="154" t="s">
        <v>155</v>
      </c>
      <c r="B134" s="154" t="s">
        <v>317</v>
      </c>
      <c r="C134" s="154" t="s">
        <v>97</v>
      </c>
      <c r="D134" s="155">
        <v>45595</v>
      </c>
      <c r="E134" s="154" t="s">
        <v>75</v>
      </c>
      <c r="F134" s="264">
        <v>463899</v>
      </c>
      <c r="G134" s="156">
        <v>2186400.37</v>
      </c>
      <c r="H134" s="156">
        <v>0</v>
      </c>
      <c r="I134" s="156">
        <v>0</v>
      </c>
      <c r="J134" s="156">
        <v>2186400.37</v>
      </c>
      <c r="K134" s="156">
        <v>27787</v>
      </c>
      <c r="L134" s="156">
        <v>0</v>
      </c>
      <c r="M134" s="156">
        <v>2158613.37</v>
      </c>
    </row>
    <row r="135" spans="1:13" ht="22.8" customHeight="1" x14ac:dyDescent="0.3">
      <c r="A135" s="154" t="s">
        <v>155</v>
      </c>
      <c r="B135" s="154" t="s">
        <v>344</v>
      </c>
      <c r="C135" s="154" t="s">
        <v>48</v>
      </c>
      <c r="D135" s="155"/>
      <c r="E135" s="154" t="s">
        <v>75</v>
      </c>
      <c r="F135" s="264">
        <v>463991</v>
      </c>
      <c r="G135" s="156">
        <v>1194955</v>
      </c>
      <c r="H135" s="156">
        <v>0</v>
      </c>
      <c r="I135" s="156">
        <v>0</v>
      </c>
      <c r="J135" s="156">
        <v>1194955</v>
      </c>
      <c r="K135" s="156">
        <v>880915.4</v>
      </c>
      <c r="L135" s="156">
        <v>0</v>
      </c>
      <c r="M135" s="156">
        <v>314039.59999999998</v>
      </c>
    </row>
    <row r="136" spans="1:13" ht="22.8" customHeight="1" x14ac:dyDescent="0.3">
      <c r="A136" s="154" t="s">
        <v>155</v>
      </c>
      <c r="B136" s="154" t="s">
        <v>183</v>
      </c>
      <c r="C136" s="154" t="s">
        <v>91</v>
      </c>
      <c r="D136" s="155">
        <v>44998</v>
      </c>
      <c r="E136" s="154" t="s">
        <v>75</v>
      </c>
      <c r="F136" s="264">
        <v>461671</v>
      </c>
      <c r="G136" s="156">
        <v>101790</v>
      </c>
      <c r="H136" s="156">
        <v>0</v>
      </c>
      <c r="I136" s="156">
        <v>0</v>
      </c>
      <c r="J136" s="156">
        <v>101790</v>
      </c>
      <c r="K136" s="156">
        <v>96700.5</v>
      </c>
      <c r="L136" s="156">
        <v>0</v>
      </c>
      <c r="M136" s="156">
        <v>5089.5</v>
      </c>
    </row>
    <row r="137" spans="1:13" ht="22.8" customHeight="1" x14ac:dyDescent="0.3">
      <c r="A137" s="154" t="s">
        <v>155</v>
      </c>
      <c r="B137" s="154" t="s">
        <v>324</v>
      </c>
      <c r="C137" s="154" t="s">
        <v>1518</v>
      </c>
      <c r="D137" s="155">
        <v>45643</v>
      </c>
      <c r="E137" s="154" t="s">
        <v>75</v>
      </c>
      <c r="F137" s="264">
        <v>464054</v>
      </c>
      <c r="G137" s="156">
        <v>27838</v>
      </c>
      <c r="H137" s="156">
        <v>0</v>
      </c>
      <c r="I137" s="156">
        <v>0</v>
      </c>
      <c r="J137" s="156">
        <v>27838</v>
      </c>
      <c r="K137" s="156">
        <v>21468.65</v>
      </c>
      <c r="L137" s="156">
        <v>0</v>
      </c>
      <c r="M137" s="156">
        <v>6369.35</v>
      </c>
    </row>
    <row r="138" spans="1:13" ht="22.8" customHeight="1" x14ac:dyDescent="0.3">
      <c r="A138" s="154" t="s">
        <v>155</v>
      </c>
      <c r="B138" s="154" t="s">
        <v>218</v>
      </c>
      <c r="C138" s="154" t="s">
        <v>217</v>
      </c>
      <c r="D138" s="155">
        <v>45197</v>
      </c>
      <c r="E138" s="154" t="s">
        <v>75</v>
      </c>
      <c r="F138" s="264">
        <v>462511</v>
      </c>
      <c r="G138" s="156">
        <v>16624</v>
      </c>
      <c r="H138" s="156">
        <v>0</v>
      </c>
      <c r="I138" s="156">
        <v>0</v>
      </c>
      <c r="J138" s="156">
        <v>16624</v>
      </c>
      <c r="K138" s="156">
        <v>9432.7999999999993</v>
      </c>
      <c r="L138" s="156">
        <v>0</v>
      </c>
      <c r="M138" s="156">
        <v>7191.2</v>
      </c>
    </row>
    <row r="139" spans="1:13" ht="22.8" customHeight="1" x14ac:dyDescent="0.3">
      <c r="A139" s="154" t="s">
        <v>155</v>
      </c>
      <c r="B139" s="154" t="s">
        <v>333</v>
      </c>
      <c r="C139" s="154" t="s">
        <v>223</v>
      </c>
      <c r="D139" s="155"/>
      <c r="E139" s="154" t="s">
        <v>75</v>
      </c>
      <c r="F139" s="264">
        <v>464079</v>
      </c>
      <c r="G139" s="156">
        <v>6200</v>
      </c>
      <c r="H139" s="156">
        <v>0</v>
      </c>
      <c r="I139" s="156">
        <v>0</v>
      </c>
      <c r="J139" s="156">
        <v>6200</v>
      </c>
      <c r="K139" s="156">
        <v>0</v>
      </c>
      <c r="L139" s="156">
        <v>0</v>
      </c>
      <c r="M139" s="156">
        <v>6200</v>
      </c>
    </row>
    <row r="140" spans="1:13" ht="22.8" customHeight="1" x14ac:dyDescent="0.3">
      <c r="A140" s="154" t="s">
        <v>229</v>
      </c>
      <c r="B140" s="154" t="s">
        <v>302</v>
      </c>
      <c r="C140" s="154" t="s">
        <v>44</v>
      </c>
      <c r="D140" s="155">
        <v>45723</v>
      </c>
      <c r="E140" s="154" t="s">
        <v>75</v>
      </c>
      <c r="F140" s="264">
        <v>464268</v>
      </c>
      <c r="G140" s="156">
        <v>365734.21</v>
      </c>
      <c r="H140" s="156">
        <v>0</v>
      </c>
      <c r="I140" s="156">
        <v>0</v>
      </c>
      <c r="J140" s="156">
        <v>365734.21</v>
      </c>
      <c r="K140" s="156">
        <v>365734.21</v>
      </c>
      <c r="L140" s="156">
        <v>18286.71</v>
      </c>
      <c r="M140" s="156">
        <v>18286.71</v>
      </c>
    </row>
    <row r="141" spans="1:13" ht="22.8" customHeight="1" x14ac:dyDescent="0.3">
      <c r="A141" s="154" t="s">
        <v>229</v>
      </c>
      <c r="B141" s="154" t="s">
        <v>338</v>
      </c>
      <c r="C141" s="154" t="s">
        <v>34</v>
      </c>
      <c r="D141" s="155">
        <v>45222</v>
      </c>
      <c r="E141" s="154" t="s">
        <v>75</v>
      </c>
      <c r="F141" s="264">
        <v>462607</v>
      </c>
      <c r="G141" s="156">
        <v>14676</v>
      </c>
      <c r="H141" s="156">
        <v>0</v>
      </c>
      <c r="I141" s="156">
        <v>0</v>
      </c>
      <c r="J141" s="156">
        <v>14676</v>
      </c>
      <c r="K141" s="156">
        <v>12945.75</v>
      </c>
      <c r="L141" s="156">
        <v>0</v>
      </c>
      <c r="M141" s="156">
        <v>1730.25</v>
      </c>
    </row>
    <row r="142" spans="1:13" ht="22.8" customHeight="1" x14ac:dyDescent="0.3">
      <c r="A142" s="154" t="s">
        <v>229</v>
      </c>
      <c r="B142" s="154" t="s">
        <v>218</v>
      </c>
      <c r="C142" s="154" t="s">
        <v>217</v>
      </c>
      <c r="D142" s="155">
        <v>45230</v>
      </c>
      <c r="E142" s="154" t="s">
        <v>75</v>
      </c>
      <c r="F142" s="264">
        <v>462634</v>
      </c>
      <c r="G142" s="156">
        <v>7030</v>
      </c>
      <c r="H142" s="156">
        <v>0</v>
      </c>
      <c r="I142" s="156">
        <v>0</v>
      </c>
      <c r="J142" s="156">
        <v>7030</v>
      </c>
      <c r="K142" s="156">
        <v>0</v>
      </c>
      <c r="L142" s="156">
        <v>0</v>
      </c>
      <c r="M142" s="156">
        <v>7030</v>
      </c>
    </row>
    <row r="143" spans="1:13" ht="22.8" customHeight="1" x14ac:dyDescent="0.3">
      <c r="A143" s="154" t="s">
        <v>229</v>
      </c>
      <c r="B143" s="154" t="s">
        <v>329</v>
      </c>
      <c r="C143" s="154" t="s">
        <v>351</v>
      </c>
      <c r="D143" s="155">
        <v>45069</v>
      </c>
      <c r="E143" s="154" t="s">
        <v>75</v>
      </c>
      <c r="F143" s="264">
        <v>461988</v>
      </c>
      <c r="G143" s="156">
        <v>179233</v>
      </c>
      <c r="H143" s="156">
        <v>0</v>
      </c>
      <c r="I143" s="156">
        <v>0</v>
      </c>
      <c r="J143" s="156">
        <v>179233</v>
      </c>
      <c r="K143" s="156">
        <v>177744.49</v>
      </c>
      <c r="L143" s="156">
        <v>0</v>
      </c>
      <c r="M143" s="156">
        <v>1488.51</v>
      </c>
    </row>
    <row r="144" spans="1:13" ht="22.8" customHeight="1" x14ac:dyDescent="0.3">
      <c r="A144" s="154" t="s">
        <v>229</v>
      </c>
      <c r="B144" s="154" t="s">
        <v>330</v>
      </c>
      <c r="C144" s="154" t="s">
        <v>308</v>
      </c>
      <c r="D144" s="155"/>
      <c r="E144" s="154" t="s">
        <v>75</v>
      </c>
      <c r="F144" s="264">
        <v>462359</v>
      </c>
      <c r="G144" s="156">
        <v>1361922.53</v>
      </c>
      <c r="H144" s="156">
        <v>0</v>
      </c>
      <c r="I144" s="156">
        <v>0</v>
      </c>
      <c r="J144" s="156">
        <v>1361922.53</v>
      </c>
      <c r="K144" s="156">
        <v>1361922.53</v>
      </c>
      <c r="L144" s="156">
        <v>68096.149999999994</v>
      </c>
      <c r="M144" s="156">
        <v>68096.149999999994</v>
      </c>
    </row>
    <row r="145" spans="1:13" ht="22.8" customHeight="1" x14ac:dyDescent="0.3">
      <c r="A145" s="154" t="s">
        <v>265</v>
      </c>
      <c r="B145" s="154" t="s">
        <v>218</v>
      </c>
      <c r="C145" s="154" t="s">
        <v>217</v>
      </c>
      <c r="D145" s="155">
        <v>45197</v>
      </c>
      <c r="E145" s="154" t="s">
        <v>75</v>
      </c>
      <c r="F145" s="264">
        <v>462510</v>
      </c>
      <c r="G145" s="156">
        <v>2240</v>
      </c>
      <c r="H145" s="156">
        <v>0</v>
      </c>
      <c r="I145" s="156">
        <v>0</v>
      </c>
      <c r="J145" s="156">
        <v>2240</v>
      </c>
      <c r="K145" s="156">
        <v>0</v>
      </c>
      <c r="L145" s="156">
        <v>0</v>
      </c>
      <c r="M145" s="156">
        <v>2240</v>
      </c>
    </row>
    <row r="146" spans="1:13" ht="22.8" customHeight="1" x14ac:dyDescent="0.3">
      <c r="A146" s="154" t="s">
        <v>264</v>
      </c>
      <c r="B146" s="154" t="s">
        <v>338</v>
      </c>
      <c r="C146" s="154" t="s">
        <v>34</v>
      </c>
      <c r="D146" s="155"/>
      <c r="E146" s="154" t="s">
        <v>75</v>
      </c>
      <c r="F146" s="264">
        <v>463146</v>
      </c>
      <c r="G146" s="156">
        <v>12836</v>
      </c>
      <c r="H146" s="156">
        <v>0</v>
      </c>
      <c r="I146" s="156">
        <v>0</v>
      </c>
      <c r="J146" s="156">
        <v>12836</v>
      </c>
      <c r="K146" s="156">
        <v>8839</v>
      </c>
      <c r="L146" s="156">
        <v>0</v>
      </c>
      <c r="M146" s="156">
        <v>3997</v>
      </c>
    </row>
    <row r="147" spans="1:13" ht="22.8" customHeight="1" x14ac:dyDescent="0.3">
      <c r="A147" s="154" t="s">
        <v>162</v>
      </c>
      <c r="B147" s="154" t="s">
        <v>183</v>
      </c>
      <c r="C147" s="154" t="s">
        <v>91</v>
      </c>
      <c r="D147" s="155">
        <v>44998</v>
      </c>
      <c r="E147" s="154" t="s">
        <v>75</v>
      </c>
      <c r="F147" s="264">
        <v>461675</v>
      </c>
      <c r="G147" s="156">
        <v>13882</v>
      </c>
      <c r="H147" s="156">
        <v>0</v>
      </c>
      <c r="I147" s="156">
        <v>0</v>
      </c>
      <c r="J147" s="156">
        <v>13882</v>
      </c>
      <c r="K147" s="156">
        <v>13187.9</v>
      </c>
      <c r="L147" s="156">
        <v>0</v>
      </c>
      <c r="M147" s="156">
        <v>694.1</v>
      </c>
    </row>
    <row r="148" spans="1:13" ht="22.8" customHeight="1" x14ac:dyDescent="0.3">
      <c r="A148" s="154" t="s">
        <v>162</v>
      </c>
      <c r="B148" s="154" t="s">
        <v>218</v>
      </c>
      <c r="C148" s="154" t="s">
        <v>217</v>
      </c>
      <c r="D148" s="155">
        <v>45229</v>
      </c>
      <c r="E148" s="154" t="s">
        <v>75</v>
      </c>
      <c r="F148" s="264">
        <v>462627</v>
      </c>
      <c r="G148" s="156">
        <v>2551</v>
      </c>
      <c r="H148" s="156">
        <v>0</v>
      </c>
      <c r="I148" s="156">
        <v>0</v>
      </c>
      <c r="J148" s="156">
        <v>2551</v>
      </c>
      <c r="K148" s="156">
        <v>1275.5</v>
      </c>
      <c r="L148" s="156">
        <v>0</v>
      </c>
      <c r="M148" s="156">
        <v>1275.5</v>
      </c>
    </row>
    <row r="149" spans="1:13" ht="22.8" customHeight="1" x14ac:dyDescent="0.3">
      <c r="A149" s="154" t="s">
        <v>263</v>
      </c>
      <c r="B149" s="154" t="s">
        <v>218</v>
      </c>
      <c r="C149" s="154" t="s">
        <v>217</v>
      </c>
      <c r="D149" s="155">
        <v>45197</v>
      </c>
      <c r="E149" s="154" t="s">
        <v>75</v>
      </c>
      <c r="F149" s="264">
        <v>462508</v>
      </c>
      <c r="G149" s="156">
        <v>14227</v>
      </c>
      <c r="H149" s="156">
        <v>0</v>
      </c>
      <c r="I149" s="156">
        <v>0</v>
      </c>
      <c r="J149" s="156">
        <v>14227</v>
      </c>
      <c r="K149" s="156">
        <v>0</v>
      </c>
      <c r="L149" s="156">
        <v>0</v>
      </c>
      <c r="M149" s="156">
        <v>14227</v>
      </c>
    </row>
    <row r="150" spans="1:13" ht="22.8" customHeight="1" x14ac:dyDescent="0.3">
      <c r="A150" s="154" t="s">
        <v>262</v>
      </c>
      <c r="B150" s="154" t="s">
        <v>218</v>
      </c>
      <c r="C150" s="154" t="s">
        <v>217</v>
      </c>
      <c r="D150" s="155">
        <v>45196</v>
      </c>
      <c r="E150" s="154" t="s">
        <v>75</v>
      </c>
      <c r="F150" s="264">
        <v>462506</v>
      </c>
      <c r="G150" s="156">
        <v>11802</v>
      </c>
      <c r="H150" s="156">
        <v>0</v>
      </c>
      <c r="I150" s="156">
        <v>0</v>
      </c>
      <c r="J150" s="156">
        <v>11802</v>
      </c>
      <c r="K150" s="156">
        <v>5352</v>
      </c>
      <c r="L150" s="156">
        <v>0</v>
      </c>
      <c r="M150" s="156">
        <v>6450</v>
      </c>
    </row>
    <row r="151" spans="1:13" ht="22.8" customHeight="1" x14ac:dyDescent="0.3">
      <c r="A151" s="154" t="s">
        <v>262</v>
      </c>
      <c r="B151" s="154" t="s">
        <v>326</v>
      </c>
      <c r="C151" s="154" t="s">
        <v>252</v>
      </c>
      <c r="D151" s="155">
        <v>45358</v>
      </c>
      <c r="E151" s="154" t="s">
        <v>75</v>
      </c>
      <c r="F151" s="264">
        <v>463220</v>
      </c>
      <c r="G151" s="156">
        <v>1041174.21</v>
      </c>
      <c r="H151" s="156">
        <v>0</v>
      </c>
      <c r="I151" s="156">
        <v>0</v>
      </c>
      <c r="J151" s="156">
        <v>1041174.21</v>
      </c>
      <c r="K151" s="156">
        <v>1023804.43</v>
      </c>
      <c r="L151" s="156">
        <v>50815.27</v>
      </c>
      <c r="M151" s="156">
        <v>68185.05</v>
      </c>
    </row>
    <row r="152" spans="1:13" ht="22.8" customHeight="1" x14ac:dyDescent="0.3">
      <c r="A152" s="154" t="s">
        <v>262</v>
      </c>
      <c r="B152" s="154" t="s">
        <v>335</v>
      </c>
      <c r="C152" s="154" t="s">
        <v>253</v>
      </c>
      <c r="D152" s="155">
        <v>45390</v>
      </c>
      <c r="E152" s="154" t="s">
        <v>75</v>
      </c>
      <c r="F152" s="264">
        <v>463102</v>
      </c>
      <c r="G152" s="156">
        <v>61110</v>
      </c>
      <c r="H152" s="156">
        <v>0</v>
      </c>
      <c r="I152" s="156">
        <v>0</v>
      </c>
      <c r="J152" s="156">
        <v>61110</v>
      </c>
      <c r="K152" s="156">
        <v>58947.25</v>
      </c>
      <c r="L152" s="156">
        <v>0</v>
      </c>
      <c r="M152" s="156">
        <v>2162.75</v>
      </c>
    </row>
    <row r="153" spans="1:13" ht="22.8" customHeight="1" x14ac:dyDescent="0.3">
      <c r="A153" s="154" t="s">
        <v>164</v>
      </c>
      <c r="B153" s="154" t="s">
        <v>316</v>
      </c>
      <c r="C153" s="154" t="s">
        <v>47</v>
      </c>
      <c r="D153" s="155">
        <v>45790</v>
      </c>
      <c r="E153" s="154" t="s">
        <v>75</v>
      </c>
      <c r="F153" s="264">
        <v>464503</v>
      </c>
      <c r="G153" s="156">
        <v>2295</v>
      </c>
      <c r="H153" s="156">
        <v>0</v>
      </c>
      <c r="I153" s="156">
        <v>0</v>
      </c>
      <c r="J153" s="156">
        <v>2295</v>
      </c>
      <c r="K153" s="156">
        <v>490</v>
      </c>
      <c r="L153" s="156">
        <v>0</v>
      </c>
      <c r="M153" s="156">
        <v>1805</v>
      </c>
    </row>
    <row r="154" spans="1:13" ht="22.8" customHeight="1" x14ac:dyDescent="0.3">
      <c r="A154" s="154" t="s">
        <v>164</v>
      </c>
      <c r="B154" s="154" t="s">
        <v>183</v>
      </c>
      <c r="C154" s="154" t="s">
        <v>91</v>
      </c>
      <c r="D154" s="155">
        <v>44998</v>
      </c>
      <c r="E154" s="154" t="s">
        <v>75</v>
      </c>
      <c r="F154" s="264">
        <v>461676</v>
      </c>
      <c r="G154" s="156">
        <v>13882</v>
      </c>
      <c r="H154" s="156">
        <v>0</v>
      </c>
      <c r="I154" s="156">
        <v>0</v>
      </c>
      <c r="J154" s="156">
        <v>13882</v>
      </c>
      <c r="K154" s="156">
        <v>13187.9</v>
      </c>
      <c r="L154" s="156">
        <v>0</v>
      </c>
      <c r="M154" s="156">
        <v>694.1</v>
      </c>
    </row>
    <row r="155" spans="1:13" ht="22.8" customHeight="1" x14ac:dyDescent="0.3">
      <c r="A155" s="154" t="s">
        <v>164</v>
      </c>
      <c r="B155" s="154" t="s">
        <v>1519</v>
      </c>
      <c r="C155" s="154" t="s">
        <v>119</v>
      </c>
      <c r="D155" s="155">
        <v>45784</v>
      </c>
      <c r="E155" s="154" t="s">
        <v>75</v>
      </c>
      <c r="F155" s="264">
        <v>464488</v>
      </c>
      <c r="G155" s="156">
        <v>224283.77</v>
      </c>
      <c r="H155" s="156">
        <v>0</v>
      </c>
      <c r="I155" s="156">
        <v>0</v>
      </c>
      <c r="J155" s="156">
        <v>224283.77</v>
      </c>
      <c r="K155" s="156">
        <v>224283.77</v>
      </c>
      <c r="L155" s="156">
        <v>11214.19</v>
      </c>
      <c r="M155" s="156">
        <v>11214.19</v>
      </c>
    </row>
    <row r="156" spans="1:13" ht="22.8" customHeight="1" x14ac:dyDescent="0.3">
      <c r="A156" s="154" t="s">
        <v>164</v>
      </c>
      <c r="B156" s="154" t="s">
        <v>218</v>
      </c>
      <c r="C156" s="154" t="s">
        <v>217</v>
      </c>
      <c r="D156" s="155">
        <v>45229</v>
      </c>
      <c r="E156" s="154" t="s">
        <v>75</v>
      </c>
      <c r="F156" s="264">
        <v>462628</v>
      </c>
      <c r="G156" s="156">
        <v>2551</v>
      </c>
      <c r="H156" s="156">
        <v>0</v>
      </c>
      <c r="I156" s="156">
        <v>0</v>
      </c>
      <c r="J156" s="156">
        <v>2551</v>
      </c>
      <c r="K156" s="156">
        <v>1275.5</v>
      </c>
      <c r="L156" s="156">
        <v>0</v>
      </c>
      <c r="M156" s="156">
        <v>1275.5</v>
      </c>
    </row>
    <row r="157" spans="1:13" ht="22.8" customHeight="1" x14ac:dyDescent="0.3">
      <c r="A157" s="154" t="s">
        <v>238</v>
      </c>
      <c r="B157" s="154" t="s">
        <v>338</v>
      </c>
      <c r="C157" s="154" t="s">
        <v>34</v>
      </c>
      <c r="D157" s="155">
        <v>45323</v>
      </c>
      <c r="E157" s="154" t="s">
        <v>75</v>
      </c>
      <c r="F157" s="264">
        <v>462915</v>
      </c>
      <c r="G157" s="156">
        <v>3401</v>
      </c>
      <c r="H157" s="156">
        <v>0</v>
      </c>
      <c r="I157" s="156">
        <v>0</v>
      </c>
      <c r="J157" s="156">
        <v>3401</v>
      </c>
      <c r="K157" s="156">
        <v>2759</v>
      </c>
      <c r="L157" s="156">
        <v>0</v>
      </c>
      <c r="M157" s="156">
        <v>642</v>
      </c>
    </row>
    <row r="158" spans="1:13" ht="22.8" customHeight="1" x14ac:dyDescent="0.3">
      <c r="A158" s="154" t="s">
        <v>166</v>
      </c>
      <c r="B158" s="154" t="s">
        <v>338</v>
      </c>
      <c r="C158" s="154" t="s">
        <v>34</v>
      </c>
      <c r="D158" s="155"/>
      <c r="E158" s="154" t="s">
        <v>75</v>
      </c>
      <c r="F158" s="264">
        <v>463144</v>
      </c>
      <c r="G158" s="156">
        <v>6618</v>
      </c>
      <c r="H158" s="156">
        <v>0</v>
      </c>
      <c r="I158" s="156">
        <v>0</v>
      </c>
      <c r="J158" s="156">
        <v>6618</v>
      </c>
      <c r="K158" s="156">
        <v>6583.25</v>
      </c>
      <c r="L158" s="156">
        <v>0</v>
      </c>
      <c r="M158" s="156">
        <v>34.75</v>
      </c>
    </row>
    <row r="159" spans="1:13" ht="22.8" customHeight="1" x14ac:dyDescent="0.3">
      <c r="A159" s="154" t="s">
        <v>166</v>
      </c>
      <c r="B159" s="154" t="s">
        <v>183</v>
      </c>
      <c r="C159" s="154" t="s">
        <v>91</v>
      </c>
      <c r="D159" s="155">
        <v>44998</v>
      </c>
      <c r="E159" s="154" t="s">
        <v>75</v>
      </c>
      <c r="F159" s="264">
        <v>461677</v>
      </c>
      <c r="G159" s="156">
        <v>22985</v>
      </c>
      <c r="H159" s="156">
        <v>0</v>
      </c>
      <c r="I159" s="156">
        <v>0</v>
      </c>
      <c r="J159" s="156">
        <v>22985</v>
      </c>
      <c r="K159" s="156">
        <v>21835.75</v>
      </c>
      <c r="L159" s="156">
        <v>0</v>
      </c>
      <c r="M159" s="156">
        <v>1149.25</v>
      </c>
    </row>
    <row r="160" spans="1:13" ht="22.8" customHeight="1" x14ac:dyDescent="0.3">
      <c r="A160" s="154" t="s">
        <v>1529</v>
      </c>
      <c r="B160" s="154" t="s">
        <v>325</v>
      </c>
      <c r="C160" s="154" t="s">
        <v>236</v>
      </c>
      <c r="D160" s="155"/>
      <c r="E160" s="154" t="s">
        <v>75</v>
      </c>
      <c r="F160" s="264">
        <v>464484</v>
      </c>
      <c r="G160" s="156">
        <v>88800</v>
      </c>
      <c r="H160" s="156">
        <v>0</v>
      </c>
      <c r="I160" s="156">
        <v>0</v>
      </c>
      <c r="J160" s="156">
        <v>88800</v>
      </c>
      <c r="K160" s="156">
        <v>63265.34</v>
      </c>
      <c r="L160" s="156">
        <v>0</v>
      </c>
      <c r="M160" s="156">
        <v>25534.66</v>
      </c>
    </row>
    <row r="161" spans="1:13" ht="22.8" customHeight="1" x14ac:dyDescent="0.3">
      <c r="A161" s="154" t="s">
        <v>1529</v>
      </c>
      <c r="B161" s="154" t="s">
        <v>339</v>
      </c>
      <c r="C161" s="154" t="s">
        <v>256</v>
      </c>
      <c r="D161" s="155"/>
      <c r="E161" s="154" t="s">
        <v>75</v>
      </c>
      <c r="F161" s="264">
        <v>463982</v>
      </c>
      <c r="G161" s="156">
        <v>3000</v>
      </c>
      <c r="H161" s="156">
        <v>0</v>
      </c>
      <c r="I161" s="156">
        <v>0</v>
      </c>
      <c r="J161" s="156">
        <v>3000</v>
      </c>
      <c r="K161" s="156">
        <v>0</v>
      </c>
      <c r="L161" s="156">
        <v>0</v>
      </c>
      <c r="M161" s="156">
        <v>3000</v>
      </c>
    </row>
    <row r="162" spans="1:13" ht="22.8" customHeight="1" x14ac:dyDescent="0.3">
      <c r="A162" s="154" t="s">
        <v>167</v>
      </c>
      <c r="B162" s="154" t="s">
        <v>316</v>
      </c>
      <c r="C162" s="154" t="s">
        <v>47</v>
      </c>
      <c r="D162" s="155">
        <v>45329</v>
      </c>
      <c r="E162" s="154" t="s">
        <v>75</v>
      </c>
      <c r="F162" s="264">
        <v>462940</v>
      </c>
      <c r="G162" s="156">
        <v>4935</v>
      </c>
      <c r="H162" s="156">
        <v>0</v>
      </c>
      <c r="I162" s="156">
        <v>0</v>
      </c>
      <c r="J162" s="156">
        <v>4935</v>
      </c>
      <c r="K162" s="156">
        <v>4890</v>
      </c>
      <c r="L162" s="156">
        <v>0</v>
      </c>
      <c r="M162" s="156">
        <v>45</v>
      </c>
    </row>
    <row r="163" spans="1:13" ht="22.8" customHeight="1" x14ac:dyDescent="0.3">
      <c r="A163" s="154" t="s">
        <v>167</v>
      </c>
      <c r="B163" s="154" t="s">
        <v>183</v>
      </c>
      <c r="C163" s="154" t="s">
        <v>91</v>
      </c>
      <c r="D163" s="155">
        <v>44998</v>
      </c>
      <c r="E163" s="154" t="s">
        <v>75</v>
      </c>
      <c r="F163" s="264">
        <v>461678</v>
      </c>
      <c r="G163" s="156">
        <v>5198</v>
      </c>
      <c r="H163" s="156">
        <v>0</v>
      </c>
      <c r="I163" s="156">
        <v>0</v>
      </c>
      <c r="J163" s="156">
        <v>5198</v>
      </c>
      <c r="K163" s="156">
        <v>4938.1000000000004</v>
      </c>
      <c r="L163" s="156">
        <v>0</v>
      </c>
      <c r="M163" s="156">
        <v>259.89999999999998</v>
      </c>
    </row>
    <row r="164" spans="1:13" ht="22.8" customHeight="1" x14ac:dyDescent="0.3">
      <c r="A164" s="154" t="s">
        <v>167</v>
      </c>
      <c r="B164" s="154" t="s">
        <v>218</v>
      </c>
      <c r="C164" s="154" t="s">
        <v>217</v>
      </c>
      <c r="D164" s="155">
        <v>45196</v>
      </c>
      <c r="E164" s="154" t="s">
        <v>75</v>
      </c>
      <c r="F164" s="264">
        <v>462505</v>
      </c>
      <c r="G164" s="156">
        <v>11280</v>
      </c>
      <c r="H164" s="156">
        <v>0</v>
      </c>
      <c r="I164" s="156">
        <v>0</v>
      </c>
      <c r="J164" s="156">
        <v>11280</v>
      </c>
      <c r="K164" s="156">
        <v>10672.5</v>
      </c>
      <c r="L164" s="156">
        <v>0</v>
      </c>
      <c r="M164" s="156">
        <v>607.5</v>
      </c>
    </row>
    <row r="165" spans="1:13" ht="22.8" customHeight="1" x14ac:dyDescent="0.3">
      <c r="A165" s="154" t="s">
        <v>177</v>
      </c>
      <c r="B165" s="154" t="s">
        <v>316</v>
      </c>
      <c r="C165" s="154" t="s">
        <v>47</v>
      </c>
      <c r="D165" s="155"/>
      <c r="E165" s="154" t="s">
        <v>75</v>
      </c>
      <c r="F165" s="264">
        <v>464258</v>
      </c>
      <c r="G165" s="156">
        <v>7225</v>
      </c>
      <c r="H165" s="156">
        <v>0</v>
      </c>
      <c r="I165" s="156">
        <v>0</v>
      </c>
      <c r="J165" s="156">
        <v>7225</v>
      </c>
      <c r="K165" s="156">
        <v>1770</v>
      </c>
      <c r="L165" s="156">
        <v>0</v>
      </c>
      <c r="M165" s="156">
        <v>5455</v>
      </c>
    </row>
    <row r="166" spans="1:13" ht="22.8" customHeight="1" x14ac:dyDescent="0.3">
      <c r="A166" s="154" t="s">
        <v>177</v>
      </c>
      <c r="B166" s="154" t="s">
        <v>338</v>
      </c>
      <c r="C166" s="154" t="s">
        <v>34</v>
      </c>
      <c r="D166" s="155"/>
      <c r="E166" s="154" t="s">
        <v>75</v>
      </c>
      <c r="F166" s="264">
        <v>463143</v>
      </c>
      <c r="G166" s="156">
        <v>6453</v>
      </c>
      <c r="H166" s="156">
        <v>0</v>
      </c>
      <c r="I166" s="156">
        <v>0</v>
      </c>
      <c r="J166" s="156">
        <v>6453</v>
      </c>
      <c r="K166" s="156">
        <v>6392.25</v>
      </c>
      <c r="L166" s="156">
        <v>0</v>
      </c>
      <c r="M166" s="156">
        <v>60.75</v>
      </c>
    </row>
    <row r="167" spans="1:13" ht="22.8" customHeight="1" x14ac:dyDescent="0.3">
      <c r="A167" s="154" t="s">
        <v>177</v>
      </c>
      <c r="B167" s="154" t="s">
        <v>344</v>
      </c>
      <c r="C167" s="154" t="s">
        <v>48</v>
      </c>
      <c r="D167" s="155"/>
      <c r="E167" s="154" t="s">
        <v>75</v>
      </c>
      <c r="F167" s="264">
        <v>463192</v>
      </c>
      <c r="G167" s="156">
        <v>162431</v>
      </c>
      <c r="H167" s="156">
        <v>0</v>
      </c>
      <c r="I167" s="156">
        <v>0</v>
      </c>
      <c r="J167" s="156">
        <v>162431</v>
      </c>
      <c r="K167" s="156">
        <v>140345.35</v>
      </c>
      <c r="L167" s="156">
        <v>0</v>
      </c>
      <c r="M167" s="156">
        <v>22085.65</v>
      </c>
    </row>
    <row r="168" spans="1:13" ht="22.8" customHeight="1" x14ac:dyDescent="0.3">
      <c r="A168" s="154" t="s">
        <v>177</v>
      </c>
      <c r="B168" s="154" t="s">
        <v>183</v>
      </c>
      <c r="C168" s="154" t="s">
        <v>91</v>
      </c>
      <c r="D168" s="155">
        <v>44998</v>
      </c>
      <c r="E168" s="154" t="s">
        <v>75</v>
      </c>
      <c r="F168" s="264">
        <v>461683</v>
      </c>
      <c r="G168" s="156">
        <v>5648</v>
      </c>
      <c r="H168" s="156">
        <v>0</v>
      </c>
      <c r="I168" s="156">
        <v>0</v>
      </c>
      <c r="J168" s="156">
        <v>5648</v>
      </c>
      <c r="K168" s="156">
        <v>5365.6</v>
      </c>
      <c r="L168" s="156">
        <v>0</v>
      </c>
      <c r="M168" s="156">
        <v>282.39999999999998</v>
      </c>
    </row>
    <row r="169" spans="1:13" ht="22.8" customHeight="1" x14ac:dyDescent="0.3">
      <c r="A169" s="154" t="s">
        <v>177</v>
      </c>
      <c r="B169" s="154" t="s">
        <v>361</v>
      </c>
      <c r="C169" s="154" t="s">
        <v>356</v>
      </c>
      <c r="D169" s="155"/>
      <c r="E169" s="154" t="s">
        <v>75</v>
      </c>
      <c r="F169" s="264">
        <v>463495</v>
      </c>
      <c r="G169" s="156">
        <v>3400</v>
      </c>
      <c r="H169" s="156">
        <v>0</v>
      </c>
      <c r="I169" s="156">
        <v>0</v>
      </c>
      <c r="J169" s="156">
        <v>3400</v>
      </c>
      <c r="K169" s="156">
        <v>0</v>
      </c>
      <c r="L169" s="156">
        <v>0</v>
      </c>
      <c r="M169" s="156">
        <v>3400</v>
      </c>
    </row>
    <row r="170" spans="1:13" ht="22.8" customHeight="1" x14ac:dyDescent="0.3">
      <c r="A170" s="154" t="s">
        <v>177</v>
      </c>
      <c r="B170" s="154" t="s">
        <v>340</v>
      </c>
      <c r="C170" s="154" t="s">
        <v>312</v>
      </c>
      <c r="D170" s="155"/>
      <c r="E170" s="154" t="s">
        <v>75</v>
      </c>
      <c r="F170" s="264">
        <v>463133</v>
      </c>
      <c r="G170" s="156">
        <v>1255454.25</v>
      </c>
      <c r="H170" s="156">
        <v>52955.86</v>
      </c>
      <c r="I170" s="156">
        <v>0</v>
      </c>
      <c r="J170" s="156">
        <v>1308410.1100000001</v>
      </c>
      <c r="K170" s="156">
        <v>1168244.27</v>
      </c>
      <c r="L170" s="156">
        <v>58290.74</v>
      </c>
      <c r="M170" s="156">
        <v>198456.58</v>
      </c>
    </row>
    <row r="171" spans="1:13" ht="22.8" customHeight="1" x14ac:dyDescent="0.3">
      <c r="A171" s="154" t="s">
        <v>179</v>
      </c>
      <c r="B171" s="154" t="s">
        <v>316</v>
      </c>
      <c r="C171" s="154" t="s">
        <v>47</v>
      </c>
      <c r="D171" s="155"/>
      <c r="E171" s="154" t="s">
        <v>75</v>
      </c>
      <c r="F171" s="264">
        <v>464260</v>
      </c>
      <c r="G171" s="156">
        <v>8570</v>
      </c>
      <c r="H171" s="156">
        <v>0</v>
      </c>
      <c r="I171" s="156">
        <v>0</v>
      </c>
      <c r="J171" s="156">
        <v>8570</v>
      </c>
      <c r="K171" s="156">
        <v>2480</v>
      </c>
      <c r="L171" s="156">
        <v>0</v>
      </c>
      <c r="M171" s="156">
        <v>6090</v>
      </c>
    </row>
    <row r="172" spans="1:13" ht="22.8" customHeight="1" x14ac:dyDescent="0.3">
      <c r="A172" s="154" t="s">
        <v>179</v>
      </c>
      <c r="B172" s="154" t="s">
        <v>344</v>
      </c>
      <c r="C172" s="154" t="s">
        <v>48</v>
      </c>
      <c r="D172" s="155"/>
      <c r="E172" s="154" t="s">
        <v>75</v>
      </c>
      <c r="F172" s="264">
        <v>463191</v>
      </c>
      <c r="G172" s="156">
        <v>155130</v>
      </c>
      <c r="H172" s="156">
        <v>0</v>
      </c>
      <c r="I172" s="156">
        <v>0</v>
      </c>
      <c r="J172" s="156">
        <v>155130</v>
      </c>
      <c r="K172" s="156">
        <v>146096.25</v>
      </c>
      <c r="L172" s="156">
        <v>0</v>
      </c>
      <c r="M172" s="156">
        <v>9033.75</v>
      </c>
    </row>
    <row r="173" spans="1:13" ht="22.8" customHeight="1" x14ac:dyDescent="0.3">
      <c r="A173" s="154" t="s">
        <v>179</v>
      </c>
      <c r="B173" s="154" t="s">
        <v>183</v>
      </c>
      <c r="C173" s="154" t="s">
        <v>91</v>
      </c>
      <c r="D173" s="155">
        <v>44998</v>
      </c>
      <c r="E173" s="154" t="s">
        <v>75</v>
      </c>
      <c r="F173" s="264">
        <v>461684</v>
      </c>
      <c r="G173" s="156">
        <v>38460</v>
      </c>
      <c r="H173" s="156">
        <v>0</v>
      </c>
      <c r="I173" s="156">
        <v>0</v>
      </c>
      <c r="J173" s="156">
        <v>38460</v>
      </c>
      <c r="K173" s="156">
        <v>36537</v>
      </c>
      <c r="L173" s="156">
        <v>0</v>
      </c>
      <c r="M173" s="156">
        <v>1923</v>
      </c>
    </row>
    <row r="174" spans="1:13" ht="22.8" customHeight="1" x14ac:dyDescent="0.3">
      <c r="A174" s="154" t="s">
        <v>179</v>
      </c>
      <c r="B174" s="154" t="s">
        <v>218</v>
      </c>
      <c r="C174" s="154" t="s">
        <v>217</v>
      </c>
      <c r="D174" s="155">
        <v>45196</v>
      </c>
      <c r="E174" s="154" t="s">
        <v>75</v>
      </c>
      <c r="F174" s="264">
        <v>462504</v>
      </c>
      <c r="G174" s="156">
        <v>15405</v>
      </c>
      <c r="H174" s="156">
        <v>0</v>
      </c>
      <c r="I174" s="156">
        <v>0</v>
      </c>
      <c r="J174" s="156">
        <v>15405</v>
      </c>
      <c r="K174" s="156">
        <v>12275</v>
      </c>
      <c r="L174" s="156">
        <v>0</v>
      </c>
      <c r="M174" s="156">
        <v>3130</v>
      </c>
    </row>
    <row r="175" spans="1:13" ht="22.8" customHeight="1" x14ac:dyDescent="0.3">
      <c r="A175" s="154" t="s">
        <v>179</v>
      </c>
      <c r="B175" s="154" t="s">
        <v>333</v>
      </c>
      <c r="C175" s="154" t="s">
        <v>223</v>
      </c>
      <c r="D175" s="155">
        <v>45058</v>
      </c>
      <c r="E175" s="154" t="s">
        <v>75</v>
      </c>
      <c r="F175" s="264">
        <v>461941</v>
      </c>
      <c r="G175" s="156">
        <v>41940</v>
      </c>
      <c r="H175" s="156">
        <v>0</v>
      </c>
      <c r="I175" s="156">
        <v>0</v>
      </c>
      <c r="J175" s="156">
        <v>41940</v>
      </c>
      <c r="K175" s="156">
        <v>32960</v>
      </c>
      <c r="L175" s="156">
        <v>0</v>
      </c>
      <c r="M175" s="156">
        <v>8980</v>
      </c>
    </row>
    <row r="176" spans="1:13" ht="22.8" customHeight="1" x14ac:dyDescent="0.3">
      <c r="A176" s="154" t="s">
        <v>179</v>
      </c>
      <c r="B176" s="154" t="s">
        <v>340</v>
      </c>
      <c r="C176" s="154" t="s">
        <v>312</v>
      </c>
      <c r="D176" s="155"/>
      <c r="E176" s="154" t="s">
        <v>75</v>
      </c>
      <c r="F176" s="264">
        <v>463134</v>
      </c>
      <c r="G176" s="156">
        <v>2570573.06</v>
      </c>
      <c r="H176" s="156">
        <v>0</v>
      </c>
      <c r="I176" s="156">
        <v>0</v>
      </c>
      <c r="J176" s="156">
        <v>2570573.06</v>
      </c>
      <c r="K176" s="156">
        <v>1382749.23</v>
      </c>
      <c r="L176" s="156">
        <v>68972.12</v>
      </c>
      <c r="M176" s="156">
        <v>1256795.95</v>
      </c>
    </row>
    <row r="177" spans="1:13" ht="22.8" customHeight="1" x14ac:dyDescent="0.3">
      <c r="A177" s="154" t="s">
        <v>261</v>
      </c>
      <c r="B177" s="154" t="s">
        <v>1630</v>
      </c>
      <c r="C177" s="154" t="s">
        <v>1593</v>
      </c>
      <c r="D177" s="155"/>
      <c r="E177" s="154" t="s">
        <v>75</v>
      </c>
      <c r="F177" s="264">
        <v>465041</v>
      </c>
      <c r="G177" s="156">
        <v>18889.88</v>
      </c>
      <c r="H177" s="156">
        <v>0</v>
      </c>
      <c r="I177" s="156">
        <v>0</v>
      </c>
      <c r="J177" s="156">
        <v>18889.88</v>
      </c>
      <c r="K177" s="156">
        <v>0</v>
      </c>
      <c r="L177" s="156">
        <v>0</v>
      </c>
      <c r="M177" s="156">
        <v>18889.88</v>
      </c>
    </row>
    <row r="178" spans="1:13" ht="22.8" customHeight="1" x14ac:dyDescent="0.3">
      <c r="A178" s="154" t="s">
        <v>261</v>
      </c>
      <c r="B178" s="154" t="s">
        <v>324</v>
      </c>
      <c r="C178" s="154" t="s">
        <v>1518</v>
      </c>
      <c r="D178" s="155"/>
      <c r="E178" s="154" t="s">
        <v>75</v>
      </c>
      <c r="F178" s="264">
        <v>464536</v>
      </c>
      <c r="G178" s="156">
        <v>20691</v>
      </c>
      <c r="H178" s="156">
        <v>0</v>
      </c>
      <c r="I178" s="156">
        <v>0</v>
      </c>
      <c r="J178" s="156">
        <v>20691</v>
      </c>
      <c r="K178" s="156">
        <v>0</v>
      </c>
      <c r="L178" s="156">
        <v>0</v>
      </c>
      <c r="M178" s="156">
        <v>20691</v>
      </c>
    </row>
    <row r="179" spans="1:13" ht="22.8" customHeight="1" x14ac:dyDescent="0.3">
      <c r="A179" s="154" t="s">
        <v>261</v>
      </c>
      <c r="B179" s="154" t="s">
        <v>218</v>
      </c>
      <c r="C179" s="154" t="s">
        <v>217</v>
      </c>
      <c r="D179" s="155">
        <v>45196</v>
      </c>
      <c r="E179" s="154" t="s">
        <v>75</v>
      </c>
      <c r="F179" s="264">
        <v>462503</v>
      </c>
      <c r="G179" s="156">
        <v>4499</v>
      </c>
      <c r="H179" s="156">
        <v>0</v>
      </c>
      <c r="I179" s="156">
        <v>0</v>
      </c>
      <c r="J179" s="156">
        <v>4499</v>
      </c>
      <c r="K179" s="156">
        <v>0</v>
      </c>
      <c r="L179" s="156">
        <v>0</v>
      </c>
      <c r="M179" s="156">
        <v>4499</v>
      </c>
    </row>
    <row r="180" spans="1:13" ht="22.8" customHeight="1" x14ac:dyDescent="0.3">
      <c r="A180" s="154" t="s">
        <v>261</v>
      </c>
      <c r="B180" s="154" t="s">
        <v>335</v>
      </c>
      <c r="C180" s="154" t="s">
        <v>253</v>
      </c>
      <c r="D180" s="155"/>
      <c r="E180" s="154" t="s">
        <v>75</v>
      </c>
      <c r="F180" s="264">
        <v>464047</v>
      </c>
      <c r="G180" s="156">
        <v>210209</v>
      </c>
      <c r="H180" s="156">
        <v>0</v>
      </c>
      <c r="I180" s="156">
        <v>0</v>
      </c>
      <c r="J180" s="156">
        <v>210209</v>
      </c>
      <c r="K180" s="156">
        <v>159905.78</v>
      </c>
      <c r="L180" s="156">
        <v>0</v>
      </c>
      <c r="M180" s="156">
        <v>50303.22</v>
      </c>
    </row>
    <row r="181" spans="1:13" ht="22.8" customHeight="1" x14ac:dyDescent="0.3">
      <c r="A181" s="154" t="s">
        <v>261</v>
      </c>
      <c r="B181" s="154" t="s">
        <v>1511</v>
      </c>
      <c r="C181" s="154" t="s">
        <v>1512</v>
      </c>
      <c r="D181" s="155"/>
      <c r="E181" s="154" t="s">
        <v>75</v>
      </c>
      <c r="F181" s="264">
        <v>464028</v>
      </c>
      <c r="G181" s="156">
        <v>164505</v>
      </c>
      <c r="H181" s="156">
        <v>0</v>
      </c>
      <c r="I181" s="156">
        <v>0</v>
      </c>
      <c r="J181" s="156">
        <v>164505</v>
      </c>
      <c r="K181" s="156">
        <v>129780</v>
      </c>
      <c r="L181" s="156">
        <v>6127.3</v>
      </c>
      <c r="M181" s="156">
        <v>40852.300000000003</v>
      </c>
    </row>
    <row r="182" spans="1:13" ht="22.8" customHeight="1" x14ac:dyDescent="0.3">
      <c r="A182" s="154" t="s">
        <v>1534</v>
      </c>
      <c r="B182" s="154" t="s">
        <v>1541</v>
      </c>
      <c r="C182" s="154" t="s">
        <v>41</v>
      </c>
      <c r="D182" s="155"/>
      <c r="E182" s="154" t="s">
        <v>1549</v>
      </c>
      <c r="F182" s="264">
        <v>464108</v>
      </c>
      <c r="G182" s="156">
        <v>0</v>
      </c>
      <c r="H182" s="156">
        <v>0</v>
      </c>
      <c r="I182" s="156">
        <v>0</v>
      </c>
      <c r="J182" s="156">
        <v>7454.4</v>
      </c>
      <c r="K182" s="156">
        <v>0</v>
      </c>
      <c r="L182" s="156">
        <v>0</v>
      </c>
      <c r="M182" s="156">
        <v>7454.4</v>
      </c>
    </row>
    <row r="183" spans="1:13" ht="22.8" customHeight="1" x14ac:dyDescent="0.3">
      <c r="A183" s="154" t="s">
        <v>1534</v>
      </c>
      <c r="B183" s="154" t="s">
        <v>325</v>
      </c>
      <c r="C183" s="154" t="s">
        <v>236</v>
      </c>
      <c r="D183" s="155"/>
      <c r="E183" s="154" t="s">
        <v>75</v>
      </c>
      <c r="F183" s="264">
        <v>464066</v>
      </c>
      <c r="G183" s="156">
        <v>23375</v>
      </c>
      <c r="H183" s="156">
        <v>0</v>
      </c>
      <c r="I183" s="156">
        <v>0</v>
      </c>
      <c r="J183" s="156">
        <v>23375</v>
      </c>
      <c r="K183" s="156">
        <v>0</v>
      </c>
      <c r="L183" s="156">
        <v>0</v>
      </c>
      <c r="M183" s="156">
        <v>23375</v>
      </c>
    </row>
    <row r="184" spans="1:13" ht="22.8" customHeight="1" x14ac:dyDescent="0.3">
      <c r="A184" s="154" t="s">
        <v>1534</v>
      </c>
      <c r="B184" s="154" t="s">
        <v>1539</v>
      </c>
      <c r="C184" s="154" t="s">
        <v>1540</v>
      </c>
      <c r="D184" s="155"/>
      <c r="E184" s="154" t="s">
        <v>75</v>
      </c>
      <c r="F184" s="264">
        <v>464107</v>
      </c>
      <c r="G184" s="156">
        <v>4500</v>
      </c>
      <c r="H184" s="156">
        <v>0</v>
      </c>
      <c r="I184" s="156">
        <v>0</v>
      </c>
      <c r="J184" s="156">
        <v>4500</v>
      </c>
      <c r="K184" s="156">
        <v>0</v>
      </c>
      <c r="L184" s="156">
        <v>0</v>
      </c>
      <c r="M184" s="156">
        <v>4500</v>
      </c>
    </row>
    <row r="185" spans="1:13" ht="22.8" customHeight="1" x14ac:dyDescent="0.3">
      <c r="A185" s="154" t="s">
        <v>175</v>
      </c>
      <c r="B185" s="154" t="s">
        <v>183</v>
      </c>
      <c r="C185" s="154" t="s">
        <v>91</v>
      </c>
      <c r="D185" s="155">
        <v>44998</v>
      </c>
      <c r="E185" s="154" t="s">
        <v>75</v>
      </c>
      <c r="F185" s="264">
        <v>461682</v>
      </c>
      <c r="G185" s="156">
        <v>51255</v>
      </c>
      <c r="H185" s="156">
        <v>0</v>
      </c>
      <c r="I185" s="156">
        <v>0</v>
      </c>
      <c r="J185" s="156">
        <v>51255</v>
      </c>
      <c r="K185" s="156">
        <v>48692.26</v>
      </c>
      <c r="L185" s="156">
        <v>0</v>
      </c>
      <c r="M185" s="156">
        <v>2562.7399999999998</v>
      </c>
    </row>
    <row r="186" spans="1:13" ht="22.8" customHeight="1" x14ac:dyDescent="0.3">
      <c r="A186" s="154" t="s">
        <v>174</v>
      </c>
      <c r="B186" s="154" t="s">
        <v>183</v>
      </c>
      <c r="C186" s="154" t="s">
        <v>91</v>
      </c>
      <c r="D186" s="155">
        <v>44998</v>
      </c>
      <c r="E186" s="154" t="s">
        <v>75</v>
      </c>
      <c r="F186" s="264">
        <v>461681</v>
      </c>
      <c r="G186" s="156">
        <v>29180</v>
      </c>
      <c r="H186" s="156">
        <v>0</v>
      </c>
      <c r="I186" s="156">
        <v>0</v>
      </c>
      <c r="J186" s="156">
        <v>29180</v>
      </c>
      <c r="K186" s="156">
        <v>27721</v>
      </c>
      <c r="L186" s="156">
        <v>0</v>
      </c>
      <c r="M186" s="156">
        <v>1459</v>
      </c>
    </row>
    <row r="187" spans="1:13" ht="22.8" customHeight="1" x14ac:dyDescent="0.3">
      <c r="A187" s="154" t="s">
        <v>174</v>
      </c>
      <c r="B187" s="154" t="s">
        <v>218</v>
      </c>
      <c r="C187" s="154" t="s">
        <v>217</v>
      </c>
      <c r="D187" s="155">
        <v>45196</v>
      </c>
      <c r="E187" s="154" t="s">
        <v>75</v>
      </c>
      <c r="F187" s="264">
        <v>462502</v>
      </c>
      <c r="G187" s="156">
        <v>11312</v>
      </c>
      <c r="H187" s="156">
        <v>0</v>
      </c>
      <c r="I187" s="156">
        <v>0</v>
      </c>
      <c r="J187" s="156">
        <v>11312</v>
      </c>
      <c r="K187" s="156">
        <v>4102.3999999999996</v>
      </c>
      <c r="L187" s="156">
        <v>0</v>
      </c>
      <c r="M187" s="156">
        <v>7209.6</v>
      </c>
    </row>
    <row r="188" spans="1:13" ht="22.8" customHeight="1" x14ac:dyDescent="0.3">
      <c r="A188" s="154" t="s">
        <v>170</v>
      </c>
      <c r="B188" s="154" t="s">
        <v>322</v>
      </c>
      <c r="C188" s="154" t="s">
        <v>31</v>
      </c>
      <c r="D188" s="155"/>
      <c r="E188" s="154" t="s">
        <v>75</v>
      </c>
      <c r="F188" s="264">
        <v>464969</v>
      </c>
      <c r="G188" s="156">
        <v>4200</v>
      </c>
      <c r="H188" s="156">
        <v>0</v>
      </c>
      <c r="I188" s="156">
        <v>0</v>
      </c>
      <c r="J188" s="156">
        <v>4200</v>
      </c>
      <c r="K188" s="156">
        <v>0</v>
      </c>
      <c r="L188" s="156">
        <v>0</v>
      </c>
      <c r="M188" s="156">
        <v>4200</v>
      </c>
    </row>
    <row r="189" spans="1:13" ht="22.8" customHeight="1" x14ac:dyDescent="0.3">
      <c r="A189" s="154" t="s">
        <v>170</v>
      </c>
      <c r="B189" s="154" t="s">
        <v>341</v>
      </c>
      <c r="C189" s="154" t="s">
        <v>101</v>
      </c>
      <c r="D189" s="155">
        <v>45338</v>
      </c>
      <c r="E189" s="154" t="s">
        <v>75</v>
      </c>
      <c r="F189" s="264">
        <v>462966</v>
      </c>
      <c r="G189" s="156">
        <v>690850</v>
      </c>
      <c r="H189" s="156">
        <v>0</v>
      </c>
      <c r="I189" s="156">
        <v>0</v>
      </c>
      <c r="J189" s="156">
        <v>690850</v>
      </c>
      <c r="K189" s="156">
        <v>641306.25</v>
      </c>
      <c r="L189" s="156">
        <v>0</v>
      </c>
      <c r="M189" s="156">
        <v>49543.75</v>
      </c>
    </row>
    <row r="190" spans="1:13" ht="22.8" customHeight="1" x14ac:dyDescent="0.3">
      <c r="A190" s="154" t="s">
        <v>170</v>
      </c>
      <c r="B190" s="154" t="s">
        <v>316</v>
      </c>
      <c r="C190" s="154" t="s">
        <v>47</v>
      </c>
      <c r="D190" s="155"/>
      <c r="E190" s="154" t="s">
        <v>75</v>
      </c>
      <c r="F190" s="264">
        <v>464099</v>
      </c>
      <c r="G190" s="156">
        <v>29500</v>
      </c>
      <c r="H190" s="156">
        <v>0</v>
      </c>
      <c r="I190" s="156">
        <v>0</v>
      </c>
      <c r="J190" s="156">
        <v>29500</v>
      </c>
      <c r="K190" s="156">
        <v>23218.75</v>
      </c>
      <c r="L190" s="156">
        <v>0</v>
      </c>
      <c r="M190" s="156">
        <v>6281.25</v>
      </c>
    </row>
    <row r="191" spans="1:13" ht="22.8" customHeight="1" x14ac:dyDescent="0.3">
      <c r="A191" s="154" t="s">
        <v>170</v>
      </c>
      <c r="B191" s="154" t="s">
        <v>332</v>
      </c>
      <c r="C191" s="154" t="s">
        <v>37</v>
      </c>
      <c r="D191" s="155"/>
      <c r="E191" s="154" t="s">
        <v>75</v>
      </c>
      <c r="F191" s="264">
        <v>464576</v>
      </c>
      <c r="G191" s="156">
        <v>36547</v>
      </c>
      <c r="H191" s="156">
        <v>0</v>
      </c>
      <c r="I191" s="156">
        <v>0</v>
      </c>
      <c r="J191" s="156">
        <v>36547</v>
      </c>
      <c r="K191" s="156">
        <v>33997</v>
      </c>
      <c r="L191" s="156">
        <v>0</v>
      </c>
      <c r="M191" s="156">
        <v>2550</v>
      </c>
    </row>
    <row r="192" spans="1:13" ht="22.8" customHeight="1" x14ac:dyDescent="0.3">
      <c r="A192" s="154" t="s">
        <v>170</v>
      </c>
      <c r="B192" s="154" t="s">
        <v>183</v>
      </c>
      <c r="C192" s="154" t="s">
        <v>91</v>
      </c>
      <c r="D192" s="155">
        <v>44998</v>
      </c>
      <c r="E192" s="154" t="s">
        <v>75</v>
      </c>
      <c r="F192" s="264">
        <v>461680</v>
      </c>
      <c r="G192" s="156">
        <v>82309</v>
      </c>
      <c r="H192" s="156">
        <v>0</v>
      </c>
      <c r="I192" s="156">
        <v>0</v>
      </c>
      <c r="J192" s="156">
        <v>82309</v>
      </c>
      <c r="K192" s="156">
        <v>78193.539999999994</v>
      </c>
      <c r="L192" s="156">
        <v>0</v>
      </c>
      <c r="M192" s="156">
        <v>4115.46</v>
      </c>
    </row>
    <row r="193" spans="1:13" ht="22.8" customHeight="1" x14ac:dyDescent="0.3">
      <c r="A193" s="154" t="s">
        <v>170</v>
      </c>
      <c r="B193" s="154" t="s">
        <v>1535</v>
      </c>
      <c r="C193" s="154" t="s">
        <v>113</v>
      </c>
      <c r="D193" s="155"/>
      <c r="E193" s="154" t="s">
        <v>75</v>
      </c>
      <c r="F193" s="264">
        <v>464758</v>
      </c>
      <c r="G193" s="156">
        <v>22233.759999999998</v>
      </c>
      <c r="H193" s="156">
        <v>0</v>
      </c>
      <c r="I193" s="156">
        <v>0</v>
      </c>
      <c r="J193" s="156">
        <v>22233.759999999998</v>
      </c>
      <c r="K193" s="156">
        <v>16112.24</v>
      </c>
      <c r="L193" s="156">
        <v>0</v>
      </c>
      <c r="M193" s="156">
        <v>6121.52</v>
      </c>
    </row>
    <row r="194" spans="1:13" ht="22.8" customHeight="1" x14ac:dyDescent="0.3">
      <c r="A194" s="154" t="s">
        <v>170</v>
      </c>
      <c r="B194" s="154" t="s">
        <v>1520</v>
      </c>
      <c r="C194" s="154" t="s">
        <v>1521</v>
      </c>
      <c r="D194" s="155"/>
      <c r="E194" s="154" t="s">
        <v>75</v>
      </c>
      <c r="F194" s="264">
        <v>464542</v>
      </c>
      <c r="G194" s="156">
        <v>204938.16</v>
      </c>
      <c r="H194" s="156">
        <v>0</v>
      </c>
      <c r="I194" s="156">
        <v>0</v>
      </c>
      <c r="J194" s="156">
        <v>204938.16</v>
      </c>
      <c r="K194" s="156">
        <v>175322.94</v>
      </c>
      <c r="L194" s="156">
        <v>0</v>
      </c>
      <c r="M194" s="156">
        <v>29615.22</v>
      </c>
    </row>
    <row r="195" spans="1:13" ht="22.8" customHeight="1" x14ac:dyDescent="0.3">
      <c r="A195" s="154" t="s">
        <v>170</v>
      </c>
      <c r="B195" s="154" t="s">
        <v>1631</v>
      </c>
      <c r="C195" s="154" t="s">
        <v>1589</v>
      </c>
      <c r="D195" s="155"/>
      <c r="E195" s="154" t="s">
        <v>75</v>
      </c>
      <c r="F195" s="264">
        <v>465141</v>
      </c>
      <c r="G195" s="156">
        <v>4350</v>
      </c>
      <c r="H195" s="156">
        <v>0</v>
      </c>
      <c r="I195" s="156">
        <v>0</v>
      </c>
      <c r="J195" s="156">
        <v>4350</v>
      </c>
      <c r="K195" s="156">
        <v>0</v>
      </c>
      <c r="L195" s="156">
        <v>0</v>
      </c>
      <c r="M195" s="156">
        <v>4350</v>
      </c>
    </row>
    <row r="196" spans="1:13" ht="22.8" customHeight="1" x14ac:dyDescent="0.3">
      <c r="A196" s="154" t="s">
        <v>170</v>
      </c>
      <c r="B196" s="154" t="s">
        <v>218</v>
      </c>
      <c r="C196" s="154" t="s">
        <v>217</v>
      </c>
      <c r="D196" s="155">
        <v>45230</v>
      </c>
      <c r="E196" s="154" t="s">
        <v>75</v>
      </c>
      <c r="F196" s="264">
        <v>462635</v>
      </c>
      <c r="G196" s="156">
        <v>33239.57</v>
      </c>
      <c r="H196" s="156">
        <v>0</v>
      </c>
      <c r="I196" s="156">
        <v>0</v>
      </c>
      <c r="J196" s="156">
        <v>33239.57</v>
      </c>
      <c r="K196" s="156">
        <v>27244.77</v>
      </c>
      <c r="L196" s="156">
        <v>0</v>
      </c>
      <c r="M196" s="156">
        <v>5994.8</v>
      </c>
    </row>
    <row r="197" spans="1:13" ht="22.8" customHeight="1" x14ac:dyDescent="0.3">
      <c r="A197" s="154" t="s">
        <v>170</v>
      </c>
      <c r="B197" s="154" t="s">
        <v>362</v>
      </c>
      <c r="C197" s="154" t="s">
        <v>441</v>
      </c>
      <c r="D197" s="155"/>
      <c r="E197" s="154" t="s">
        <v>75</v>
      </c>
      <c r="F197" s="264">
        <v>463195</v>
      </c>
      <c r="G197" s="156">
        <v>12494750.35</v>
      </c>
      <c r="H197" s="156">
        <v>0</v>
      </c>
      <c r="I197" s="156">
        <v>0</v>
      </c>
      <c r="J197" s="156">
        <v>12494750.35</v>
      </c>
      <c r="K197" s="156">
        <v>10136043.85</v>
      </c>
      <c r="L197" s="156">
        <v>506802.24</v>
      </c>
      <c r="M197" s="156">
        <v>2865508.74</v>
      </c>
    </row>
    <row r="198" spans="1:13" ht="22.8" customHeight="1" x14ac:dyDescent="0.3">
      <c r="A198" s="154" t="s">
        <v>170</v>
      </c>
      <c r="B198" s="154" t="s">
        <v>1530</v>
      </c>
      <c r="C198" s="154" t="s">
        <v>1531</v>
      </c>
      <c r="D198" s="155"/>
      <c r="E198" s="154" t="s">
        <v>75</v>
      </c>
      <c r="F198" s="264">
        <v>464283</v>
      </c>
      <c r="G198" s="156">
        <v>85742.05</v>
      </c>
      <c r="H198" s="156">
        <v>0</v>
      </c>
      <c r="I198" s="156">
        <v>0</v>
      </c>
      <c r="J198" s="156">
        <v>85742.05</v>
      </c>
      <c r="K198" s="156">
        <v>85624.36</v>
      </c>
      <c r="L198" s="156">
        <v>0</v>
      </c>
      <c r="M198" s="156">
        <v>117.69</v>
      </c>
    </row>
    <row r="199" spans="1:13" ht="22.8" customHeight="1" x14ac:dyDescent="0.3">
      <c r="A199" s="154" t="s">
        <v>170</v>
      </c>
      <c r="B199" s="154" t="s">
        <v>1627</v>
      </c>
      <c r="C199" s="154" t="s">
        <v>1592</v>
      </c>
      <c r="D199" s="155"/>
      <c r="E199" s="154" t="s">
        <v>75</v>
      </c>
      <c r="F199" s="264">
        <v>465050</v>
      </c>
      <c r="G199" s="156">
        <v>6304.96</v>
      </c>
      <c r="H199" s="156">
        <v>0</v>
      </c>
      <c r="I199" s="156">
        <v>0</v>
      </c>
      <c r="J199" s="156">
        <v>6304.96</v>
      </c>
      <c r="K199" s="156">
        <v>0</v>
      </c>
      <c r="L199" s="156">
        <v>0</v>
      </c>
      <c r="M199" s="156">
        <v>6304.96</v>
      </c>
    </row>
    <row r="200" spans="1:13" ht="22.8" customHeight="1" x14ac:dyDescent="0.3">
      <c r="A200" s="154" t="s">
        <v>169</v>
      </c>
      <c r="B200" s="154" t="s">
        <v>341</v>
      </c>
      <c r="C200" s="154" t="s">
        <v>101</v>
      </c>
      <c r="D200" s="155"/>
      <c r="E200" s="154" t="s">
        <v>75</v>
      </c>
      <c r="F200" s="264">
        <v>463107</v>
      </c>
      <c r="G200" s="156">
        <v>150134</v>
      </c>
      <c r="H200" s="156">
        <v>0</v>
      </c>
      <c r="I200" s="156">
        <v>0</v>
      </c>
      <c r="J200" s="156">
        <v>150134</v>
      </c>
      <c r="K200" s="156">
        <v>146288</v>
      </c>
      <c r="L200" s="156">
        <v>0</v>
      </c>
      <c r="M200" s="156">
        <v>3846</v>
      </c>
    </row>
    <row r="201" spans="1:13" ht="22.8" customHeight="1" x14ac:dyDescent="0.3">
      <c r="A201" s="154" t="s">
        <v>169</v>
      </c>
      <c r="B201" s="154" t="s">
        <v>302</v>
      </c>
      <c r="C201" s="154" t="s">
        <v>44</v>
      </c>
      <c r="D201" s="155">
        <v>45723</v>
      </c>
      <c r="E201" s="154" t="s">
        <v>75</v>
      </c>
      <c r="F201" s="264">
        <v>464266</v>
      </c>
      <c r="G201" s="156">
        <v>302796.61</v>
      </c>
      <c r="H201" s="156">
        <v>0</v>
      </c>
      <c r="I201" s="156">
        <v>0</v>
      </c>
      <c r="J201" s="156">
        <v>302796.61</v>
      </c>
      <c r="K201" s="156">
        <v>302796.61</v>
      </c>
      <c r="L201" s="156">
        <v>15139.83</v>
      </c>
      <c r="M201" s="156">
        <v>15139.83</v>
      </c>
    </row>
    <row r="202" spans="1:13" ht="22.8" customHeight="1" x14ac:dyDescent="0.3">
      <c r="A202" s="154" t="s">
        <v>169</v>
      </c>
      <c r="B202" s="154" t="s">
        <v>316</v>
      </c>
      <c r="C202" s="154" t="s">
        <v>47</v>
      </c>
      <c r="D202" s="155"/>
      <c r="E202" s="154" t="s">
        <v>75</v>
      </c>
      <c r="F202" s="264">
        <v>464100</v>
      </c>
      <c r="G202" s="156">
        <v>12515</v>
      </c>
      <c r="H202" s="156">
        <v>0</v>
      </c>
      <c r="I202" s="156">
        <v>0</v>
      </c>
      <c r="J202" s="156">
        <v>12515</v>
      </c>
      <c r="K202" s="156">
        <v>3032.5</v>
      </c>
      <c r="L202" s="156">
        <v>0</v>
      </c>
      <c r="M202" s="156">
        <v>9482.5</v>
      </c>
    </row>
    <row r="203" spans="1:13" ht="22.8" customHeight="1" x14ac:dyDescent="0.3">
      <c r="A203" s="154" t="s">
        <v>169</v>
      </c>
      <c r="B203" s="154" t="s">
        <v>183</v>
      </c>
      <c r="C203" s="154" t="s">
        <v>91</v>
      </c>
      <c r="D203" s="155">
        <v>44998</v>
      </c>
      <c r="E203" s="154" t="s">
        <v>75</v>
      </c>
      <c r="F203" s="264">
        <v>461679</v>
      </c>
      <c r="G203" s="156">
        <v>48698</v>
      </c>
      <c r="H203" s="156">
        <v>0</v>
      </c>
      <c r="I203" s="156">
        <v>0</v>
      </c>
      <c r="J203" s="156">
        <v>48698</v>
      </c>
      <c r="K203" s="156">
        <v>46263.1</v>
      </c>
      <c r="L203" s="156">
        <v>0</v>
      </c>
      <c r="M203" s="156">
        <v>2434.9</v>
      </c>
    </row>
    <row r="204" spans="1:13" ht="22.8" customHeight="1" x14ac:dyDescent="0.3">
      <c r="A204" s="154" t="s">
        <v>169</v>
      </c>
      <c r="B204" s="154" t="s">
        <v>218</v>
      </c>
      <c r="C204" s="154" t="s">
        <v>217</v>
      </c>
      <c r="D204" s="155">
        <v>45230</v>
      </c>
      <c r="E204" s="154" t="s">
        <v>75</v>
      </c>
      <c r="F204" s="264">
        <v>462636</v>
      </c>
      <c r="G204" s="156">
        <v>11487</v>
      </c>
      <c r="H204" s="156">
        <v>0</v>
      </c>
      <c r="I204" s="156">
        <v>0</v>
      </c>
      <c r="J204" s="156">
        <v>11487</v>
      </c>
      <c r="K204" s="156">
        <v>9528.5</v>
      </c>
      <c r="L204" s="156">
        <v>0</v>
      </c>
      <c r="M204" s="156">
        <v>1958.5</v>
      </c>
    </row>
    <row r="205" spans="1:13" ht="22.8" customHeight="1" x14ac:dyDescent="0.3">
      <c r="A205" s="154" t="s">
        <v>169</v>
      </c>
      <c r="B205" s="154" t="s">
        <v>362</v>
      </c>
      <c r="C205" s="154" t="s">
        <v>441</v>
      </c>
      <c r="D205" s="155"/>
      <c r="E205" s="154" t="s">
        <v>75</v>
      </c>
      <c r="F205" s="264">
        <v>463194</v>
      </c>
      <c r="G205" s="156">
        <v>2815809</v>
      </c>
      <c r="H205" s="156">
        <v>0</v>
      </c>
      <c r="I205" s="156">
        <v>0</v>
      </c>
      <c r="J205" s="156">
        <v>2815809</v>
      </c>
      <c r="K205" s="156">
        <v>2665700.42</v>
      </c>
      <c r="L205" s="156">
        <v>133285</v>
      </c>
      <c r="M205" s="156">
        <v>283393.58</v>
      </c>
    </row>
    <row r="206" spans="1:13" ht="22.8" customHeight="1" x14ac:dyDescent="0.3">
      <c r="A206" s="154" t="s">
        <v>169</v>
      </c>
      <c r="B206" s="154" t="s">
        <v>1627</v>
      </c>
      <c r="C206" s="154" t="s">
        <v>1592</v>
      </c>
      <c r="D206" s="155"/>
      <c r="E206" s="154" t="s">
        <v>75</v>
      </c>
      <c r="F206" s="264">
        <v>465049</v>
      </c>
      <c r="G206" s="156">
        <v>6304.96</v>
      </c>
      <c r="H206" s="156">
        <v>0</v>
      </c>
      <c r="I206" s="156">
        <v>0</v>
      </c>
      <c r="J206" s="156">
        <v>6304.96</v>
      </c>
      <c r="K206" s="156">
        <v>0</v>
      </c>
      <c r="L206" s="156">
        <v>0</v>
      </c>
      <c r="M206" s="156">
        <v>6304.96</v>
      </c>
    </row>
    <row r="207" spans="1:13" ht="22.8" customHeight="1" x14ac:dyDescent="0.3">
      <c r="A207" s="154" t="s">
        <v>260</v>
      </c>
      <c r="B207" s="154" t="s">
        <v>218</v>
      </c>
      <c r="C207" s="154" t="s">
        <v>217</v>
      </c>
      <c r="D207" s="155">
        <v>45196</v>
      </c>
      <c r="E207" s="154" t="s">
        <v>75</v>
      </c>
      <c r="F207" s="264">
        <v>462501</v>
      </c>
      <c r="G207" s="156">
        <v>5082</v>
      </c>
      <c r="H207" s="156">
        <v>0</v>
      </c>
      <c r="I207" s="156">
        <v>0</v>
      </c>
      <c r="J207" s="156">
        <v>5082</v>
      </c>
      <c r="K207" s="156">
        <v>0</v>
      </c>
      <c r="L207" s="156">
        <v>0</v>
      </c>
      <c r="M207" s="156">
        <v>5082</v>
      </c>
    </row>
    <row r="208" spans="1:13" ht="22.8" customHeight="1" x14ac:dyDescent="0.3">
      <c r="A208" s="154" t="s">
        <v>141</v>
      </c>
      <c r="B208" s="154" t="s">
        <v>1562</v>
      </c>
      <c r="C208" s="154" t="s">
        <v>1558</v>
      </c>
      <c r="D208" s="155">
        <v>45848</v>
      </c>
      <c r="E208" s="154" t="s">
        <v>75</v>
      </c>
      <c r="F208" s="264">
        <v>464721</v>
      </c>
      <c r="G208" s="156">
        <v>2193.2399999999998</v>
      </c>
      <c r="H208" s="156">
        <v>0</v>
      </c>
      <c r="I208" s="156">
        <v>0</v>
      </c>
      <c r="J208" s="156">
        <v>2193.2399999999998</v>
      </c>
      <c r="K208" s="156">
        <v>1877.24</v>
      </c>
      <c r="L208" s="156">
        <v>0</v>
      </c>
      <c r="M208" s="156">
        <v>316</v>
      </c>
    </row>
    <row r="209" spans="1:13" ht="22.8" customHeight="1" x14ac:dyDescent="0.3">
      <c r="A209" s="154" t="s">
        <v>141</v>
      </c>
      <c r="B209" s="154" t="s">
        <v>316</v>
      </c>
      <c r="C209" s="154" t="s">
        <v>47</v>
      </c>
      <c r="D209" s="155">
        <v>45680</v>
      </c>
      <c r="E209" s="154" t="s">
        <v>75</v>
      </c>
      <c r="F209" s="264">
        <v>464130</v>
      </c>
      <c r="G209" s="156">
        <v>11155</v>
      </c>
      <c r="H209" s="156">
        <v>0</v>
      </c>
      <c r="I209" s="156">
        <v>0</v>
      </c>
      <c r="J209" s="156">
        <v>11155</v>
      </c>
      <c r="K209" s="156">
        <v>9915</v>
      </c>
      <c r="L209" s="156">
        <v>0</v>
      </c>
      <c r="M209" s="156">
        <v>1240</v>
      </c>
    </row>
    <row r="210" spans="1:13" ht="22.8" customHeight="1" x14ac:dyDescent="0.3">
      <c r="A210" s="154" t="s">
        <v>141</v>
      </c>
      <c r="B210" s="154" t="s">
        <v>183</v>
      </c>
      <c r="C210" s="154" t="s">
        <v>91</v>
      </c>
      <c r="D210" s="155">
        <v>44998</v>
      </c>
      <c r="E210" s="154" t="s">
        <v>75</v>
      </c>
      <c r="F210" s="264">
        <v>461662</v>
      </c>
      <c r="G210" s="156">
        <v>58975</v>
      </c>
      <c r="H210" s="156">
        <v>0</v>
      </c>
      <c r="I210" s="156">
        <v>0</v>
      </c>
      <c r="J210" s="156">
        <v>58975</v>
      </c>
      <c r="K210" s="156">
        <v>56026.239999999998</v>
      </c>
      <c r="L210" s="156">
        <v>0</v>
      </c>
      <c r="M210" s="156">
        <v>2948.76</v>
      </c>
    </row>
    <row r="211" spans="1:13" ht="22.8" customHeight="1" x14ac:dyDescent="0.3">
      <c r="A211" s="154" t="s">
        <v>141</v>
      </c>
      <c r="B211" s="154" t="s">
        <v>343</v>
      </c>
      <c r="C211" s="154" t="s">
        <v>51</v>
      </c>
      <c r="D211" s="155">
        <v>45058</v>
      </c>
      <c r="E211" s="154" t="s">
        <v>75</v>
      </c>
      <c r="F211" s="264">
        <v>461939</v>
      </c>
      <c r="G211" s="156">
        <v>16552</v>
      </c>
      <c r="H211" s="156">
        <v>0</v>
      </c>
      <c r="I211" s="156">
        <v>0</v>
      </c>
      <c r="J211" s="156">
        <v>16552</v>
      </c>
      <c r="K211" s="156">
        <v>12382</v>
      </c>
      <c r="L211" s="156">
        <v>0</v>
      </c>
      <c r="M211" s="156">
        <v>4170</v>
      </c>
    </row>
    <row r="212" spans="1:13" ht="22.8" customHeight="1" x14ac:dyDescent="0.3">
      <c r="A212" s="154" t="s">
        <v>141</v>
      </c>
      <c r="B212" s="154" t="s">
        <v>218</v>
      </c>
      <c r="C212" s="154" t="s">
        <v>217</v>
      </c>
      <c r="D212" s="155">
        <v>45196</v>
      </c>
      <c r="E212" s="154" t="s">
        <v>75</v>
      </c>
      <c r="F212" s="264">
        <v>462500</v>
      </c>
      <c r="G212" s="156">
        <v>6663</v>
      </c>
      <c r="H212" s="156">
        <v>0</v>
      </c>
      <c r="I212" s="156">
        <v>0</v>
      </c>
      <c r="J212" s="156">
        <v>6663</v>
      </c>
      <c r="K212" s="156">
        <v>4443.9799999999996</v>
      </c>
      <c r="L212" s="156">
        <v>0</v>
      </c>
      <c r="M212" s="156">
        <v>2219.02</v>
      </c>
    </row>
    <row r="213" spans="1:13" ht="22.8" customHeight="1" x14ac:dyDescent="0.3">
      <c r="A213" s="154" t="s">
        <v>141</v>
      </c>
      <c r="B213" s="154" t="s">
        <v>1509</v>
      </c>
      <c r="C213" s="154" t="s">
        <v>1510</v>
      </c>
      <c r="D213" s="155">
        <v>45722</v>
      </c>
      <c r="E213" s="154" t="s">
        <v>75</v>
      </c>
      <c r="F213" s="264">
        <v>464259</v>
      </c>
      <c r="G213" s="156">
        <v>1132894</v>
      </c>
      <c r="H213" s="156">
        <v>0</v>
      </c>
      <c r="I213" s="156">
        <v>0</v>
      </c>
      <c r="J213" s="156">
        <v>1132894</v>
      </c>
      <c r="K213" s="156">
        <v>1100454</v>
      </c>
      <c r="L213" s="156">
        <v>55022.7</v>
      </c>
      <c r="M213" s="156">
        <v>87462.7</v>
      </c>
    </row>
    <row r="214" spans="1:13" ht="22.8" customHeight="1" x14ac:dyDescent="0.3">
      <c r="A214" s="154" t="s">
        <v>181</v>
      </c>
      <c r="B214" s="154" t="s">
        <v>257</v>
      </c>
      <c r="C214" s="154" t="s">
        <v>39</v>
      </c>
      <c r="D214" s="155"/>
      <c r="E214" s="154" t="s">
        <v>75</v>
      </c>
      <c r="F214" s="264">
        <v>464756</v>
      </c>
      <c r="G214" s="156">
        <v>32584.799999999999</v>
      </c>
      <c r="H214" s="156">
        <v>0</v>
      </c>
      <c r="I214" s="156">
        <v>0</v>
      </c>
      <c r="J214" s="156">
        <v>32584.799999999999</v>
      </c>
      <c r="K214" s="156">
        <v>0</v>
      </c>
      <c r="L214" s="156">
        <v>0</v>
      </c>
      <c r="M214" s="156">
        <v>32584.799999999999</v>
      </c>
    </row>
    <row r="215" spans="1:13" ht="22.8" customHeight="1" x14ac:dyDescent="0.3">
      <c r="A215" s="154" t="s">
        <v>181</v>
      </c>
      <c r="B215" s="154" t="s">
        <v>1632</v>
      </c>
      <c r="C215" s="154" t="s">
        <v>1587</v>
      </c>
      <c r="D215" s="155"/>
      <c r="E215" s="154" t="s">
        <v>75</v>
      </c>
      <c r="F215" s="264">
        <v>464974</v>
      </c>
      <c r="G215" s="156">
        <v>225090</v>
      </c>
      <c r="H215" s="156">
        <v>0</v>
      </c>
      <c r="I215" s="156">
        <v>0</v>
      </c>
      <c r="J215" s="156">
        <v>225090</v>
      </c>
      <c r="K215" s="156">
        <v>47103</v>
      </c>
      <c r="L215" s="156">
        <v>556.70000000000005</v>
      </c>
      <c r="M215" s="156">
        <v>178543.7</v>
      </c>
    </row>
    <row r="216" spans="1:13" ht="22.8" customHeight="1" x14ac:dyDescent="0.3">
      <c r="A216" s="154" t="s">
        <v>181</v>
      </c>
      <c r="B216" s="154" t="s">
        <v>1536</v>
      </c>
      <c r="C216" s="154" t="s">
        <v>32</v>
      </c>
      <c r="D216" s="155"/>
      <c r="E216" s="154" t="s">
        <v>75</v>
      </c>
      <c r="F216" s="264">
        <v>464175</v>
      </c>
      <c r="G216" s="156">
        <v>3419.44</v>
      </c>
      <c r="H216" s="156">
        <v>0</v>
      </c>
      <c r="I216" s="156">
        <v>0</v>
      </c>
      <c r="J216" s="156">
        <v>3419.44</v>
      </c>
      <c r="K216" s="156">
        <v>2929.44</v>
      </c>
      <c r="L216" s="156">
        <v>0</v>
      </c>
      <c r="M216" s="156">
        <v>490</v>
      </c>
    </row>
    <row r="217" spans="1:13" ht="22.8" customHeight="1" x14ac:dyDescent="0.3">
      <c r="A217" s="154" t="s">
        <v>181</v>
      </c>
      <c r="B217" s="154" t="s">
        <v>363</v>
      </c>
      <c r="C217" s="154" t="s">
        <v>45</v>
      </c>
      <c r="D217" s="155"/>
      <c r="E217" s="154" t="s">
        <v>75</v>
      </c>
      <c r="F217" s="264">
        <v>463305</v>
      </c>
      <c r="G217" s="156">
        <v>2165935.79</v>
      </c>
      <c r="H217" s="156">
        <v>480968.16</v>
      </c>
      <c r="I217" s="156">
        <v>0</v>
      </c>
      <c r="J217" s="156">
        <v>2646903.9500000002</v>
      </c>
      <c r="K217" s="156">
        <v>1559276.63</v>
      </c>
      <c r="L217" s="156">
        <v>77963.839999999997</v>
      </c>
      <c r="M217" s="156">
        <v>1165591.1599999999</v>
      </c>
    </row>
    <row r="218" spans="1:13" ht="22.8" customHeight="1" x14ac:dyDescent="0.3">
      <c r="A218" s="154" t="s">
        <v>181</v>
      </c>
      <c r="B218" s="154" t="s">
        <v>1538</v>
      </c>
      <c r="C218" s="154" t="s">
        <v>42</v>
      </c>
      <c r="D218" s="155"/>
      <c r="E218" s="154" t="s">
        <v>75</v>
      </c>
      <c r="F218" s="264">
        <v>463774</v>
      </c>
      <c r="G218" s="156">
        <v>11400</v>
      </c>
      <c r="H218" s="156">
        <v>0</v>
      </c>
      <c r="I218" s="156">
        <v>0</v>
      </c>
      <c r="J218" s="156">
        <v>11400</v>
      </c>
      <c r="K218" s="156">
        <v>11055.2</v>
      </c>
      <c r="L218" s="156">
        <v>0</v>
      </c>
      <c r="M218" s="156">
        <v>344.8</v>
      </c>
    </row>
    <row r="219" spans="1:13" ht="22.8" customHeight="1" x14ac:dyDescent="0.3">
      <c r="A219" s="154" t="s">
        <v>181</v>
      </c>
      <c r="B219" s="154" t="s">
        <v>316</v>
      </c>
      <c r="C219" s="154" t="s">
        <v>47</v>
      </c>
      <c r="D219" s="155">
        <v>45022</v>
      </c>
      <c r="E219" s="154" t="s">
        <v>75</v>
      </c>
      <c r="F219" s="264">
        <v>461798</v>
      </c>
      <c r="G219" s="156">
        <v>228695</v>
      </c>
      <c r="H219" s="156">
        <v>0</v>
      </c>
      <c r="I219" s="156">
        <v>0</v>
      </c>
      <c r="J219" s="156">
        <v>228695</v>
      </c>
      <c r="K219" s="156">
        <v>213218.25</v>
      </c>
      <c r="L219" s="156">
        <v>0</v>
      </c>
      <c r="M219" s="156">
        <v>15476.75</v>
      </c>
    </row>
    <row r="220" spans="1:13" ht="22.8" customHeight="1" x14ac:dyDescent="0.3">
      <c r="A220" s="154" t="s">
        <v>181</v>
      </c>
      <c r="B220" s="154" t="s">
        <v>317</v>
      </c>
      <c r="C220" s="154" t="s">
        <v>97</v>
      </c>
      <c r="D220" s="155">
        <v>45005</v>
      </c>
      <c r="E220" s="154" t="s">
        <v>75</v>
      </c>
      <c r="F220" s="264">
        <v>461704</v>
      </c>
      <c r="G220" s="156">
        <v>43602194.350000001</v>
      </c>
      <c r="H220" s="156">
        <v>0</v>
      </c>
      <c r="I220" s="156">
        <v>0</v>
      </c>
      <c r="J220" s="156">
        <v>43602194.350000001</v>
      </c>
      <c r="K220" s="156">
        <v>41780882.140000001</v>
      </c>
      <c r="L220" s="156">
        <v>1197080.3999999999</v>
      </c>
      <c r="M220" s="156">
        <v>3018392.61</v>
      </c>
    </row>
    <row r="221" spans="1:13" ht="22.8" customHeight="1" x14ac:dyDescent="0.3">
      <c r="A221" s="154" t="s">
        <v>181</v>
      </c>
      <c r="B221" s="154" t="s">
        <v>344</v>
      </c>
      <c r="C221" s="154" t="s">
        <v>48</v>
      </c>
      <c r="D221" s="155">
        <v>45016</v>
      </c>
      <c r="E221" s="154" t="s">
        <v>75</v>
      </c>
      <c r="F221" s="264">
        <v>461763</v>
      </c>
      <c r="G221" s="156">
        <v>1170820.7</v>
      </c>
      <c r="H221" s="156">
        <v>0</v>
      </c>
      <c r="I221" s="156">
        <v>0</v>
      </c>
      <c r="J221" s="156">
        <v>1170820.7</v>
      </c>
      <c r="K221" s="156">
        <v>1149143.2</v>
      </c>
      <c r="L221" s="156">
        <v>0</v>
      </c>
      <c r="M221" s="156">
        <v>21677.5</v>
      </c>
    </row>
    <row r="222" spans="1:13" ht="22.8" customHeight="1" x14ac:dyDescent="0.3">
      <c r="A222" s="154" t="s">
        <v>181</v>
      </c>
      <c r="B222" s="154" t="s">
        <v>324</v>
      </c>
      <c r="C222" s="154" t="s">
        <v>1518</v>
      </c>
      <c r="D222" s="155">
        <v>45007</v>
      </c>
      <c r="E222" s="154" t="s">
        <v>75</v>
      </c>
      <c r="F222" s="264">
        <v>461717</v>
      </c>
      <c r="G222" s="156">
        <v>192395.42</v>
      </c>
      <c r="H222" s="156">
        <v>0</v>
      </c>
      <c r="I222" s="156">
        <v>0</v>
      </c>
      <c r="J222" s="156">
        <v>192395.42</v>
      </c>
      <c r="K222" s="156">
        <v>184977.4</v>
      </c>
      <c r="L222" s="156">
        <v>0</v>
      </c>
      <c r="M222" s="156">
        <v>7418.02</v>
      </c>
    </row>
    <row r="223" spans="1:13" ht="22.8" customHeight="1" x14ac:dyDescent="0.3">
      <c r="A223" s="154" t="s">
        <v>300</v>
      </c>
      <c r="B223" s="154" t="s">
        <v>345</v>
      </c>
      <c r="C223" s="154" t="s">
        <v>350</v>
      </c>
      <c r="D223" s="155">
        <v>45272</v>
      </c>
      <c r="E223" s="154" t="s">
        <v>75</v>
      </c>
      <c r="F223" s="264">
        <v>462757</v>
      </c>
      <c r="G223" s="156">
        <v>10413434.720000001</v>
      </c>
      <c r="H223" s="156">
        <v>0</v>
      </c>
      <c r="I223" s="156">
        <v>0</v>
      </c>
      <c r="J223" s="156">
        <v>10413434.720000001</v>
      </c>
      <c r="K223" s="156">
        <v>10413434.720000001</v>
      </c>
      <c r="L223" s="156">
        <v>520071.76</v>
      </c>
      <c r="M223" s="156">
        <v>520071.76</v>
      </c>
    </row>
    <row r="224" spans="1:13" ht="22.8" customHeight="1" x14ac:dyDescent="0.3">
      <c r="A224" s="154" t="s">
        <v>300</v>
      </c>
      <c r="B224" s="154" t="s">
        <v>76</v>
      </c>
      <c r="C224" s="154" t="s">
        <v>49</v>
      </c>
      <c r="D224" s="155"/>
      <c r="E224" s="154" t="s">
        <v>75</v>
      </c>
      <c r="F224" s="264">
        <v>463979</v>
      </c>
      <c r="G224" s="156">
        <v>662560</v>
      </c>
      <c r="H224" s="156">
        <v>0</v>
      </c>
      <c r="I224" s="156">
        <v>0</v>
      </c>
      <c r="J224" s="156">
        <v>662560</v>
      </c>
      <c r="K224" s="156">
        <v>662560</v>
      </c>
      <c r="L224" s="156">
        <v>33128</v>
      </c>
      <c r="M224" s="156">
        <v>33128</v>
      </c>
    </row>
    <row r="225" spans="1:13" ht="22.8" customHeight="1" x14ac:dyDescent="0.3">
      <c r="A225" s="154" t="s">
        <v>300</v>
      </c>
      <c r="B225" s="154" t="s">
        <v>329</v>
      </c>
      <c r="C225" s="154" t="s">
        <v>351</v>
      </c>
      <c r="D225" s="155">
        <v>45267</v>
      </c>
      <c r="E225" s="154" t="s">
        <v>75</v>
      </c>
      <c r="F225" s="264">
        <v>462753</v>
      </c>
      <c r="G225" s="156">
        <v>836932</v>
      </c>
      <c r="H225" s="156">
        <v>0</v>
      </c>
      <c r="I225" s="156">
        <v>0</v>
      </c>
      <c r="J225" s="156">
        <v>836932</v>
      </c>
      <c r="K225" s="156">
        <v>823694.71</v>
      </c>
      <c r="L225" s="156">
        <v>0</v>
      </c>
      <c r="M225" s="156">
        <v>13237.29</v>
      </c>
    </row>
    <row r="226" spans="1:13" ht="22.8" customHeight="1" x14ac:dyDescent="0.3">
      <c r="A226" s="154" t="s">
        <v>300</v>
      </c>
      <c r="B226" s="154" t="s">
        <v>1517</v>
      </c>
      <c r="C226" s="154" t="s">
        <v>352</v>
      </c>
      <c r="D226" s="155">
        <v>45713</v>
      </c>
      <c r="E226" s="154" t="s">
        <v>75</v>
      </c>
      <c r="F226" s="264">
        <v>464291</v>
      </c>
      <c r="G226" s="156">
        <v>265890.13</v>
      </c>
      <c r="H226" s="156">
        <v>0</v>
      </c>
      <c r="I226" s="156">
        <v>0</v>
      </c>
      <c r="J226" s="156">
        <v>265890.13</v>
      </c>
      <c r="K226" s="156">
        <v>0</v>
      </c>
      <c r="L226" s="156">
        <v>0</v>
      </c>
      <c r="M226" s="156">
        <v>265890.13</v>
      </c>
    </row>
    <row r="227" spans="1:13" ht="22.8" customHeight="1" x14ac:dyDescent="0.3">
      <c r="A227" s="154" t="s">
        <v>300</v>
      </c>
      <c r="B227" s="154" t="s">
        <v>346</v>
      </c>
      <c r="C227" s="154" t="s">
        <v>309</v>
      </c>
      <c r="D227" s="155">
        <v>45350</v>
      </c>
      <c r="E227" s="154" t="s">
        <v>75</v>
      </c>
      <c r="F227" s="264">
        <v>463023</v>
      </c>
      <c r="G227" s="156">
        <v>56462.8</v>
      </c>
      <c r="H227" s="156">
        <v>0</v>
      </c>
      <c r="I227" s="156">
        <v>0</v>
      </c>
      <c r="J227" s="156">
        <v>56462.8</v>
      </c>
      <c r="K227" s="156">
        <v>55980.9</v>
      </c>
      <c r="L227" s="156">
        <v>0</v>
      </c>
      <c r="M227" s="156">
        <v>481.9</v>
      </c>
    </row>
    <row r="228" spans="1:13" ht="22.8" customHeight="1" x14ac:dyDescent="0.3">
      <c r="A228" s="154" t="s">
        <v>132</v>
      </c>
      <c r="B228" s="154" t="s">
        <v>1537</v>
      </c>
      <c r="C228" s="154" t="s">
        <v>89</v>
      </c>
      <c r="D228" s="155"/>
      <c r="E228" s="154" t="s">
        <v>75</v>
      </c>
      <c r="F228" s="264">
        <v>464523</v>
      </c>
      <c r="G228" s="156">
        <v>12350</v>
      </c>
      <c r="H228" s="156">
        <v>0</v>
      </c>
      <c r="I228" s="156">
        <v>0</v>
      </c>
      <c r="J228" s="156">
        <v>12350</v>
      </c>
      <c r="K228" s="156">
        <v>0</v>
      </c>
      <c r="L228" s="156">
        <v>0</v>
      </c>
      <c r="M228" s="156">
        <v>12350</v>
      </c>
    </row>
    <row r="229" spans="1:13" ht="22.8" customHeight="1" x14ac:dyDescent="0.3">
      <c r="A229" s="154" t="s">
        <v>132</v>
      </c>
      <c r="B229" s="154" t="s">
        <v>316</v>
      </c>
      <c r="C229" s="154" t="s">
        <v>47</v>
      </c>
      <c r="D229" s="155"/>
      <c r="E229" s="154" t="s">
        <v>75</v>
      </c>
      <c r="F229" s="264">
        <v>464008</v>
      </c>
      <c r="G229" s="156">
        <v>9190</v>
      </c>
      <c r="H229" s="156">
        <v>0</v>
      </c>
      <c r="I229" s="156">
        <v>0</v>
      </c>
      <c r="J229" s="156">
        <v>9190</v>
      </c>
      <c r="K229" s="156">
        <v>7800</v>
      </c>
      <c r="L229" s="156">
        <v>0</v>
      </c>
      <c r="M229" s="156">
        <v>1390</v>
      </c>
    </row>
    <row r="230" spans="1:13" ht="22.8" customHeight="1" x14ac:dyDescent="0.3">
      <c r="A230" s="154" t="s">
        <v>132</v>
      </c>
      <c r="B230" s="154" t="s">
        <v>183</v>
      </c>
      <c r="C230" s="154" t="s">
        <v>91</v>
      </c>
      <c r="D230" s="155">
        <v>44998</v>
      </c>
      <c r="E230" s="154" t="s">
        <v>75</v>
      </c>
      <c r="F230" s="264">
        <v>461656</v>
      </c>
      <c r="G230" s="156">
        <v>37465</v>
      </c>
      <c r="H230" s="156">
        <v>0</v>
      </c>
      <c r="I230" s="156">
        <v>0</v>
      </c>
      <c r="J230" s="156">
        <v>37465</v>
      </c>
      <c r="K230" s="156">
        <v>35591.75</v>
      </c>
      <c r="L230" s="156">
        <v>0</v>
      </c>
      <c r="M230" s="156">
        <v>1873.25</v>
      </c>
    </row>
    <row r="231" spans="1:13" ht="22.8" customHeight="1" x14ac:dyDescent="0.3">
      <c r="A231" s="154" t="s">
        <v>132</v>
      </c>
      <c r="B231" s="154" t="s">
        <v>347</v>
      </c>
      <c r="C231" s="154" t="s">
        <v>313</v>
      </c>
      <c r="D231" s="155"/>
      <c r="E231" s="154" t="s">
        <v>75</v>
      </c>
      <c r="F231" s="264">
        <v>463135</v>
      </c>
      <c r="G231" s="156">
        <v>283423</v>
      </c>
      <c r="H231" s="156">
        <v>0</v>
      </c>
      <c r="I231" s="156">
        <v>0</v>
      </c>
      <c r="J231" s="156">
        <v>283423</v>
      </c>
      <c r="K231" s="156">
        <v>275956.09999999998</v>
      </c>
      <c r="L231" s="156">
        <v>0</v>
      </c>
      <c r="M231" s="156">
        <v>7466.9</v>
      </c>
    </row>
    <row r="232" spans="1:13" ht="22.8" customHeight="1" x14ac:dyDescent="0.3">
      <c r="A232" s="154" t="s">
        <v>132</v>
      </c>
      <c r="B232" s="154" t="s">
        <v>218</v>
      </c>
      <c r="C232" s="154" t="s">
        <v>217</v>
      </c>
      <c r="D232" s="155">
        <v>45196</v>
      </c>
      <c r="E232" s="154" t="s">
        <v>75</v>
      </c>
      <c r="F232" s="264">
        <v>462499</v>
      </c>
      <c r="G232" s="156">
        <v>12981</v>
      </c>
      <c r="H232" s="156">
        <v>0</v>
      </c>
      <c r="I232" s="156">
        <v>0</v>
      </c>
      <c r="J232" s="156">
        <v>12981</v>
      </c>
      <c r="K232" s="156">
        <v>11455.35</v>
      </c>
      <c r="L232" s="156">
        <v>0</v>
      </c>
      <c r="M232" s="156">
        <v>1525.65</v>
      </c>
    </row>
    <row r="233" spans="1:13" ht="22.8" customHeight="1" x14ac:dyDescent="0.3">
      <c r="A233" s="154" t="s">
        <v>132</v>
      </c>
      <c r="B233" s="154" t="s">
        <v>364</v>
      </c>
      <c r="C233" s="154" t="s">
        <v>353</v>
      </c>
      <c r="D233" s="155"/>
      <c r="E233" s="154" t="s">
        <v>75</v>
      </c>
      <c r="F233" s="264">
        <v>463225</v>
      </c>
      <c r="G233" s="156">
        <v>3208039.79</v>
      </c>
      <c r="H233" s="156">
        <v>61041.96</v>
      </c>
      <c r="I233" s="156">
        <v>0</v>
      </c>
      <c r="J233" s="156">
        <v>3269081.75</v>
      </c>
      <c r="K233" s="156">
        <v>2986996.18</v>
      </c>
      <c r="L233" s="156">
        <v>148999.85</v>
      </c>
      <c r="M233" s="156">
        <v>431085.42</v>
      </c>
    </row>
    <row r="234" spans="1:13" ht="22.8" customHeight="1" x14ac:dyDescent="0.3">
      <c r="A234" s="154" t="s">
        <v>259</v>
      </c>
      <c r="B234" s="154" t="s">
        <v>324</v>
      </c>
      <c r="C234" s="154" t="s">
        <v>1518</v>
      </c>
      <c r="D234" s="155"/>
      <c r="E234" s="154" t="s">
        <v>75</v>
      </c>
      <c r="F234" s="264">
        <v>464486</v>
      </c>
      <c r="G234" s="156">
        <v>21382</v>
      </c>
      <c r="H234" s="156">
        <v>0</v>
      </c>
      <c r="I234" s="156">
        <v>0</v>
      </c>
      <c r="J234" s="156">
        <v>21382</v>
      </c>
      <c r="K234" s="156">
        <v>0</v>
      </c>
      <c r="L234" s="156">
        <v>0</v>
      </c>
      <c r="M234" s="156">
        <v>21382</v>
      </c>
    </row>
    <row r="235" spans="1:13" ht="22.8" customHeight="1" x14ac:dyDescent="0.3">
      <c r="A235" s="154" t="s">
        <v>259</v>
      </c>
      <c r="B235" s="154" t="s">
        <v>218</v>
      </c>
      <c r="C235" s="154" t="s">
        <v>217</v>
      </c>
      <c r="D235" s="155">
        <v>45196</v>
      </c>
      <c r="E235" s="154" t="s">
        <v>75</v>
      </c>
      <c r="F235" s="264">
        <v>462498</v>
      </c>
      <c r="G235" s="156">
        <v>4011</v>
      </c>
      <c r="H235" s="156">
        <v>0</v>
      </c>
      <c r="I235" s="156">
        <v>0</v>
      </c>
      <c r="J235" s="156">
        <v>4011</v>
      </c>
      <c r="K235" s="156">
        <v>0</v>
      </c>
      <c r="L235" s="156">
        <v>0</v>
      </c>
      <c r="M235" s="156">
        <v>4011</v>
      </c>
    </row>
    <row r="236" spans="1:13" ht="22.8" customHeight="1" x14ac:dyDescent="0.3">
      <c r="A236" s="154" t="s">
        <v>259</v>
      </c>
      <c r="B236" s="154" t="s">
        <v>335</v>
      </c>
      <c r="C236" s="154" t="s">
        <v>253</v>
      </c>
      <c r="D236" s="155"/>
      <c r="E236" s="154" t="s">
        <v>75</v>
      </c>
      <c r="F236" s="264">
        <v>464046</v>
      </c>
      <c r="G236" s="156">
        <v>270295</v>
      </c>
      <c r="H236" s="156">
        <v>0</v>
      </c>
      <c r="I236" s="156">
        <v>0</v>
      </c>
      <c r="J236" s="156">
        <v>270295</v>
      </c>
      <c r="K236" s="156">
        <v>202159.98</v>
      </c>
      <c r="L236" s="156">
        <v>0</v>
      </c>
      <c r="M236" s="156">
        <v>68135.02</v>
      </c>
    </row>
    <row r="237" spans="1:13" ht="22.8" customHeight="1" x14ac:dyDescent="0.3">
      <c r="A237" s="154" t="s">
        <v>259</v>
      </c>
      <c r="B237" s="154" t="s">
        <v>1511</v>
      </c>
      <c r="C237" s="154" t="s">
        <v>1512</v>
      </c>
      <c r="D237" s="155"/>
      <c r="E237" s="154" t="s">
        <v>75</v>
      </c>
      <c r="F237" s="264">
        <v>464138</v>
      </c>
      <c r="G237" s="156">
        <v>807196</v>
      </c>
      <c r="H237" s="156">
        <v>0</v>
      </c>
      <c r="I237" s="156">
        <v>0</v>
      </c>
      <c r="J237" s="156">
        <v>807196</v>
      </c>
      <c r="K237" s="156">
        <v>9930</v>
      </c>
      <c r="L237" s="156">
        <v>0</v>
      </c>
      <c r="M237" s="156">
        <v>797266</v>
      </c>
    </row>
    <row r="238" spans="1:13" ht="22.8" customHeight="1" x14ac:dyDescent="0.3">
      <c r="A238" s="154" t="s">
        <v>258</v>
      </c>
      <c r="B238" s="154" t="s">
        <v>1532</v>
      </c>
      <c r="C238" s="154" t="s">
        <v>116</v>
      </c>
      <c r="D238" s="155"/>
      <c r="E238" s="154" t="s">
        <v>75</v>
      </c>
      <c r="F238" s="264">
        <v>464538</v>
      </c>
      <c r="G238" s="156">
        <v>24657</v>
      </c>
      <c r="H238" s="156">
        <v>0</v>
      </c>
      <c r="I238" s="156">
        <v>0</v>
      </c>
      <c r="J238" s="156">
        <v>24657</v>
      </c>
      <c r="K238" s="156">
        <v>24593</v>
      </c>
      <c r="L238" s="156">
        <v>0</v>
      </c>
      <c r="M238" s="156">
        <v>64</v>
      </c>
    </row>
    <row r="239" spans="1:13" ht="22.8" customHeight="1" x14ac:dyDescent="0.3">
      <c r="A239" s="154" t="s">
        <v>258</v>
      </c>
      <c r="B239" s="154" t="s">
        <v>316</v>
      </c>
      <c r="C239" s="154" t="s">
        <v>47</v>
      </c>
      <c r="D239" s="155"/>
      <c r="E239" s="154" t="s">
        <v>75</v>
      </c>
      <c r="F239" s="264">
        <v>464007</v>
      </c>
      <c r="G239" s="156">
        <v>5390</v>
      </c>
      <c r="H239" s="156">
        <v>0</v>
      </c>
      <c r="I239" s="156">
        <v>0</v>
      </c>
      <c r="J239" s="156">
        <v>5390</v>
      </c>
      <c r="K239" s="156">
        <v>5247.5</v>
      </c>
      <c r="L239" s="156">
        <v>0</v>
      </c>
      <c r="M239" s="156">
        <v>142.5</v>
      </c>
    </row>
    <row r="240" spans="1:13" ht="22.8" customHeight="1" x14ac:dyDescent="0.3">
      <c r="A240" s="154" t="s">
        <v>258</v>
      </c>
      <c r="B240" s="154" t="s">
        <v>347</v>
      </c>
      <c r="C240" s="154" t="s">
        <v>313</v>
      </c>
      <c r="D240" s="155"/>
      <c r="E240" s="154" t="s">
        <v>75</v>
      </c>
      <c r="F240" s="264">
        <v>463141</v>
      </c>
      <c r="G240" s="156">
        <v>90550</v>
      </c>
      <c r="H240" s="156">
        <v>0</v>
      </c>
      <c r="I240" s="156">
        <v>0</v>
      </c>
      <c r="J240" s="156">
        <v>90550</v>
      </c>
      <c r="K240" s="156">
        <v>86957.95</v>
      </c>
      <c r="L240" s="156">
        <v>0</v>
      </c>
      <c r="M240" s="156">
        <v>3592.05</v>
      </c>
    </row>
    <row r="241" spans="1:13" ht="22.8" customHeight="1" x14ac:dyDescent="0.3">
      <c r="A241" s="154" t="s">
        <v>258</v>
      </c>
      <c r="B241" s="154" t="s">
        <v>1523</v>
      </c>
      <c r="C241" s="154" t="s">
        <v>310</v>
      </c>
      <c r="D241" s="155"/>
      <c r="E241" s="154" t="s">
        <v>75</v>
      </c>
      <c r="F241" s="264">
        <v>464898</v>
      </c>
      <c r="G241" s="156">
        <v>108019.04</v>
      </c>
      <c r="H241" s="156">
        <v>0</v>
      </c>
      <c r="I241" s="156">
        <v>0</v>
      </c>
      <c r="J241" s="156">
        <v>108019.04</v>
      </c>
      <c r="K241" s="156">
        <v>0</v>
      </c>
      <c r="L241" s="156">
        <v>0</v>
      </c>
      <c r="M241" s="156">
        <v>108019.04</v>
      </c>
    </row>
    <row r="242" spans="1:13" ht="22.8" customHeight="1" x14ac:dyDescent="0.3">
      <c r="A242" s="154" t="s">
        <v>258</v>
      </c>
      <c r="B242" s="154" t="s">
        <v>364</v>
      </c>
      <c r="C242" s="154" t="s">
        <v>353</v>
      </c>
      <c r="D242" s="155"/>
      <c r="E242" s="154" t="s">
        <v>75</v>
      </c>
      <c r="F242" s="264">
        <v>463224</v>
      </c>
      <c r="G242" s="156">
        <v>1609972.73</v>
      </c>
      <c r="H242" s="156">
        <v>62910.28</v>
      </c>
      <c r="I242" s="156">
        <v>0</v>
      </c>
      <c r="J242" s="156">
        <v>1672883.01</v>
      </c>
      <c r="K242" s="156">
        <v>1440685.38</v>
      </c>
      <c r="L242" s="156">
        <v>71684.289999999994</v>
      </c>
      <c r="M242" s="156">
        <v>303881.92</v>
      </c>
    </row>
    <row r="243" spans="1:13" ht="22.8" customHeight="1" x14ac:dyDescent="0.3">
      <c r="A243" s="154" t="s">
        <v>130</v>
      </c>
      <c r="B243" s="154" t="s">
        <v>183</v>
      </c>
      <c r="C243" s="154" t="s">
        <v>91</v>
      </c>
      <c r="D243" s="155">
        <v>44998</v>
      </c>
      <c r="E243" s="154" t="s">
        <v>75</v>
      </c>
      <c r="F243" s="264">
        <v>461655</v>
      </c>
      <c r="G243" s="156">
        <v>33595</v>
      </c>
      <c r="H243" s="156">
        <v>0</v>
      </c>
      <c r="I243" s="156">
        <v>0</v>
      </c>
      <c r="J243" s="156">
        <v>33595</v>
      </c>
      <c r="K243" s="156">
        <v>31915.25</v>
      </c>
      <c r="L243" s="156">
        <v>0</v>
      </c>
      <c r="M243" s="156">
        <v>1679.75</v>
      </c>
    </row>
    <row r="244" spans="1:13" ht="22.8" customHeight="1" x14ac:dyDescent="0.3">
      <c r="A244" s="154" t="s">
        <v>128</v>
      </c>
      <c r="B244" s="154" t="s">
        <v>331</v>
      </c>
      <c r="C244" s="154" t="s">
        <v>248</v>
      </c>
      <c r="D244" s="155">
        <v>45659</v>
      </c>
      <c r="E244" s="154" t="s">
        <v>75</v>
      </c>
      <c r="F244" s="264">
        <v>464081</v>
      </c>
      <c r="G244" s="156">
        <v>950</v>
      </c>
      <c r="H244" s="156">
        <v>0</v>
      </c>
      <c r="I244" s="156">
        <v>0</v>
      </c>
      <c r="J244" s="156">
        <v>950</v>
      </c>
      <c r="K244" s="156">
        <v>650</v>
      </c>
      <c r="L244" s="156">
        <v>0</v>
      </c>
      <c r="M244" s="156">
        <v>300</v>
      </c>
    </row>
    <row r="245" spans="1:13" ht="22.8" customHeight="1" x14ac:dyDescent="0.3">
      <c r="A245" s="154" t="s">
        <v>128</v>
      </c>
      <c r="B245" s="154" t="s">
        <v>317</v>
      </c>
      <c r="C245" s="154" t="s">
        <v>97</v>
      </c>
      <c r="D245" s="155">
        <v>45595</v>
      </c>
      <c r="E245" s="154" t="s">
        <v>75</v>
      </c>
      <c r="F245" s="264">
        <v>463898</v>
      </c>
      <c r="G245" s="156">
        <v>433762.6</v>
      </c>
      <c r="H245" s="156">
        <v>0</v>
      </c>
      <c r="I245" s="156">
        <v>0</v>
      </c>
      <c r="J245" s="156">
        <v>433762.6</v>
      </c>
      <c r="K245" s="156">
        <v>4076</v>
      </c>
      <c r="L245" s="156">
        <v>0</v>
      </c>
      <c r="M245" s="156">
        <v>429686.6</v>
      </c>
    </row>
    <row r="246" spans="1:13" ht="22.8" customHeight="1" x14ac:dyDescent="0.3">
      <c r="A246" s="154" t="s">
        <v>128</v>
      </c>
      <c r="B246" s="154" t="s">
        <v>344</v>
      </c>
      <c r="C246" s="154" t="s">
        <v>48</v>
      </c>
      <c r="D246" s="155"/>
      <c r="E246" s="154" t="s">
        <v>75</v>
      </c>
      <c r="F246" s="264">
        <v>463992</v>
      </c>
      <c r="G246" s="156">
        <v>203408</v>
      </c>
      <c r="H246" s="156">
        <v>0</v>
      </c>
      <c r="I246" s="156">
        <v>0</v>
      </c>
      <c r="J246" s="156">
        <v>203408</v>
      </c>
      <c r="K246" s="156">
        <v>154567.64000000001</v>
      </c>
      <c r="L246" s="156">
        <v>0</v>
      </c>
      <c r="M246" s="156">
        <v>48840.36</v>
      </c>
    </row>
    <row r="247" spans="1:13" ht="22.8" customHeight="1" x14ac:dyDescent="0.3">
      <c r="A247" s="154" t="s">
        <v>128</v>
      </c>
      <c r="B247" s="154" t="s">
        <v>183</v>
      </c>
      <c r="C247" s="154" t="s">
        <v>91</v>
      </c>
      <c r="D247" s="155">
        <v>44998</v>
      </c>
      <c r="E247" s="154" t="s">
        <v>75</v>
      </c>
      <c r="F247" s="264">
        <v>461654</v>
      </c>
      <c r="G247" s="156">
        <v>37447</v>
      </c>
      <c r="H247" s="156">
        <v>0</v>
      </c>
      <c r="I247" s="156">
        <v>0</v>
      </c>
      <c r="J247" s="156">
        <v>37447</v>
      </c>
      <c r="K247" s="156">
        <v>35574.65</v>
      </c>
      <c r="L247" s="156">
        <v>0</v>
      </c>
      <c r="M247" s="156">
        <v>1872.35</v>
      </c>
    </row>
    <row r="248" spans="1:13" ht="22.8" customHeight="1" x14ac:dyDescent="0.3">
      <c r="A248" s="154" t="s">
        <v>128</v>
      </c>
      <c r="B248" s="154" t="s">
        <v>1633</v>
      </c>
      <c r="C248" s="154" t="s">
        <v>1586</v>
      </c>
      <c r="D248" s="155"/>
      <c r="E248" s="154" t="s">
        <v>75</v>
      </c>
      <c r="F248" s="264">
        <v>465108</v>
      </c>
      <c r="G248" s="156">
        <v>10205</v>
      </c>
      <c r="H248" s="156">
        <v>0</v>
      </c>
      <c r="I248" s="156">
        <v>0</v>
      </c>
      <c r="J248" s="156">
        <v>10205</v>
      </c>
      <c r="K248" s="156">
        <v>0</v>
      </c>
      <c r="L248" s="156">
        <v>0</v>
      </c>
      <c r="M248" s="156">
        <v>10205</v>
      </c>
    </row>
    <row r="249" spans="1:13" ht="22.8" customHeight="1" x14ac:dyDescent="0.3">
      <c r="A249" s="154" t="s">
        <v>128</v>
      </c>
      <c r="B249" s="154" t="s">
        <v>324</v>
      </c>
      <c r="C249" s="154" t="s">
        <v>1518</v>
      </c>
      <c r="D249" s="155"/>
      <c r="E249" s="154" t="s">
        <v>75</v>
      </c>
      <c r="F249" s="264">
        <v>464485</v>
      </c>
      <c r="G249" s="156">
        <v>20887</v>
      </c>
      <c r="H249" s="156">
        <v>0</v>
      </c>
      <c r="I249" s="156">
        <v>0</v>
      </c>
      <c r="J249" s="156">
        <v>20887</v>
      </c>
      <c r="K249" s="156">
        <v>14525.38</v>
      </c>
      <c r="L249" s="156">
        <v>0</v>
      </c>
      <c r="M249" s="156">
        <v>6361.62</v>
      </c>
    </row>
    <row r="250" spans="1:13" ht="22.8" customHeight="1" x14ac:dyDescent="0.3">
      <c r="A250" s="154" t="s">
        <v>128</v>
      </c>
      <c r="B250" s="154" t="s">
        <v>218</v>
      </c>
      <c r="C250" s="154" t="s">
        <v>217</v>
      </c>
      <c r="D250" s="155">
        <v>45196</v>
      </c>
      <c r="E250" s="154" t="s">
        <v>75</v>
      </c>
      <c r="F250" s="264">
        <v>462496</v>
      </c>
      <c r="G250" s="156">
        <v>5542</v>
      </c>
      <c r="H250" s="156">
        <v>0</v>
      </c>
      <c r="I250" s="156">
        <v>0</v>
      </c>
      <c r="J250" s="156">
        <v>5542</v>
      </c>
      <c r="K250" s="156">
        <v>4149.7</v>
      </c>
      <c r="L250" s="156">
        <v>0</v>
      </c>
      <c r="M250" s="156">
        <v>1392.3</v>
      </c>
    </row>
    <row r="251" spans="1:13" ht="22.8" customHeight="1" x14ac:dyDescent="0.3">
      <c r="A251" s="154" t="s">
        <v>128</v>
      </c>
      <c r="B251" s="154" t="s">
        <v>360</v>
      </c>
      <c r="C251" s="154" t="s">
        <v>355</v>
      </c>
      <c r="D251" s="155"/>
      <c r="E251" s="154" t="s">
        <v>75</v>
      </c>
      <c r="F251" s="264">
        <v>464643</v>
      </c>
      <c r="G251" s="156">
        <v>10300</v>
      </c>
      <c r="H251" s="156">
        <v>0</v>
      </c>
      <c r="I251" s="156">
        <v>0</v>
      </c>
      <c r="J251" s="156">
        <v>10300</v>
      </c>
      <c r="K251" s="156">
        <v>0</v>
      </c>
      <c r="L251" s="156">
        <v>0</v>
      </c>
      <c r="M251" s="156">
        <v>10300</v>
      </c>
    </row>
    <row r="252" spans="1:13" ht="22.8" customHeight="1" x14ac:dyDescent="0.3">
      <c r="A252" s="154" t="s">
        <v>124</v>
      </c>
      <c r="B252" s="154" t="s">
        <v>316</v>
      </c>
      <c r="C252" s="154" t="s">
        <v>47</v>
      </c>
      <c r="D252" s="155"/>
      <c r="E252" s="154" t="s">
        <v>75</v>
      </c>
      <c r="F252" s="264">
        <v>463728</v>
      </c>
      <c r="G252" s="156">
        <v>37760</v>
      </c>
      <c r="H252" s="156">
        <v>0</v>
      </c>
      <c r="I252" s="156">
        <v>0</v>
      </c>
      <c r="J252" s="156">
        <v>37760</v>
      </c>
      <c r="K252" s="156">
        <v>26227.5</v>
      </c>
      <c r="L252" s="156">
        <v>0</v>
      </c>
      <c r="M252" s="156">
        <v>11532.5</v>
      </c>
    </row>
    <row r="253" spans="1:13" ht="22.8" customHeight="1" x14ac:dyDescent="0.3">
      <c r="A253" s="154" t="s">
        <v>124</v>
      </c>
      <c r="B253" s="154" t="s">
        <v>332</v>
      </c>
      <c r="C253" s="154" t="s">
        <v>37</v>
      </c>
      <c r="D253" s="155"/>
      <c r="E253" s="154" t="s">
        <v>75</v>
      </c>
      <c r="F253" s="264">
        <v>463909</v>
      </c>
      <c r="G253" s="156">
        <v>27227</v>
      </c>
      <c r="H253" s="156">
        <v>0</v>
      </c>
      <c r="I253" s="156">
        <v>0</v>
      </c>
      <c r="J253" s="156">
        <v>27227</v>
      </c>
      <c r="K253" s="156">
        <v>0</v>
      </c>
      <c r="L253" s="156">
        <v>0</v>
      </c>
      <c r="M253" s="156">
        <v>27227</v>
      </c>
    </row>
    <row r="254" spans="1:13" ht="22.8" customHeight="1" x14ac:dyDescent="0.3">
      <c r="A254" s="154" t="s">
        <v>124</v>
      </c>
      <c r="B254" s="154" t="s">
        <v>183</v>
      </c>
      <c r="C254" s="154" t="s">
        <v>91</v>
      </c>
      <c r="D254" s="155">
        <v>44998</v>
      </c>
      <c r="E254" s="154" t="s">
        <v>75</v>
      </c>
      <c r="F254" s="264">
        <v>461652</v>
      </c>
      <c r="G254" s="156">
        <v>30060</v>
      </c>
      <c r="H254" s="156">
        <v>0</v>
      </c>
      <c r="I254" s="156">
        <v>0</v>
      </c>
      <c r="J254" s="156">
        <v>30060</v>
      </c>
      <c r="K254" s="156">
        <v>28557</v>
      </c>
      <c r="L254" s="156">
        <v>0</v>
      </c>
      <c r="M254" s="156">
        <v>1503</v>
      </c>
    </row>
    <row r="255" spans="1:13" ht="22.8" customHeight="1" x14ac:dyDescent="0.3">
      <c r="A255" s="154" t="s">
        <v>124</v>
      </c>
      <c r="B255" s="154" t="s">
        <v>348</v>
      </c>
      <c r="C255" s="154" t="s">
        <v>349</v>
      </c>
      <c r="D255" s="155"/>
      <c r="E255" s="154" t="s">
        <v>75</v>
      </c>
      <c r="F255" s="264">
        <v>463221</v>
      </c>
      <c r="G255" s="156">
        <v>3965336.58</v>
      </c>
      <c r="H255" s="156">
        <v>0</v>
      </c>
      <c r="I255" s="156">
        <v>0</v>
      </c>
      <c r="J255" s="156">
        <v>3965336.58</v>
      </c>
      <c r="K255" s="156">
        <v>2745112.12</v>
      </c>
      <c r="L255" s="156">
        <v>136805.67000000001</v>
      </c>
      <c r="M255" s="156">
        <v>1357030.13</v>
      </c>
    </row>
    <row r="256" spans="1:13" ht="22.8" customHeight="1" x14ac:dyDescent="0.3">
      <c r="A256" s="154" t="s">
        <v>124</v>
      </c>
      <c r="B256" s="154" t="s">
        <v>319</v>
      </c>
      <c r="C256" s="154" t="s">
        <v>303</v>
      </c>
      <c r="D256" s="155"/>
      <c r="E256" s="154" t="s">
        <v>75</v>
      </c>
      <c r="F256" s="264">
        <v>463122</v>
      </c>
      <c r="G256" s="156">
        <v>384375</v>
      </c>
      <c r="H256" s="156">
        <v>0</v>
      </c>
      <c r="I256" s="156">
        <v>0</v>
      </c>
      <c r="J256" s="156">
        <v>384375</v>
      </c>
      <c r="K256" s="156">
        <v>359390.62</v>
      </c>
      <c r="L256" s="156">
        <v>0</v>
      </c>
      <c r="M256" s="156">
        <v>24984.38</v>
      </c>
    </row>
    <row r="257" spans="1:13" ht="22.8" customHeight="1" x14ac:dyDescent="0.3">
      <c r="A257" s="154" t="s">
        <v>124</v>
      </c>
      <c r="B257" s="154" t="s">
        <v>218</v>
      </c>
      <c r="C257" s="154" t="s">
        <v>217</v>
      </c>
      <c r="D257" s="155">
        <v>45196</v>
      </c>
      <c r="E257" s="154" t="s">
        <v>75</v>
      </c>
      <c r="F257" s="264">
        <v>462495</v>
      </c>
      <c r="G257" s="156">
        <v>18100</v>
      </c>
      <c r="H257" s="156">
        <v>0</v>
      </c>
      <c r="I257" s="156">
        <v>0</v>
      </c>
      <c r="J257" s="156">
        <v>18100</v>
      </c>
      <c r="K257" s="156">
        <v>10990</v>
      </c>
      <c r="L257" s="156">
        <v>0</v>
      </c>
      <c r="M257" s="156">
        <v>7110</v>
      </c>
    </row>
    <row r="258" spans="1:13" ht="22.8" customHeight="1" x14ac:dyDescent="0.3">
      <c r="A258" s="154" t="s">
        <v>126</v>
      </c>
      <c r="B258" s="154" t="s">
        <v>183</v>
      </c>
      <c r="C258" s="154" t="s">
        <v>91</v>
      </c>
      <c r="D258" s="155">
        <v>44998</v>
      </c>
      <c r="E258" s="154" t="s">
        <v>75</v>
      </c>
      <c r="F258" s="264">
        <v>461653</v>
      </c>
      <c r="G258" s="156">
        <v>24901</v>
      </c>
      <c r="H258" s="156">
        <v>0</v>
      </c>
      <c r="I258" s="156">
        <v>0</v>
      </c>
      <c r="J258" s="156">
        <v>24901</v>
      </c>
      <c r="K258" s="156">
        <v>23655.95</v>
      </c>
      <c r="L258" s="156">
        <v>0</v>
      </c>
      <c r="M258" s="156">
        <v>1245.05</v>
      </c>
    </row>
    <row r="259" spans="1:13" ht="22.8" customHeight="1" x14ac:dyDescent="0.3">
      <c r="A259" s="154" t="s">
        <v>126</v>
      </c>
      <c r="B259" s="154" t="s">
        <v>218</v>
      </c>
      <c r="C259" s="154" t="s">
        <v>217</v>
      </c>
      <c r="D259" s="155">
        <v>45196</v>
      </c>
      <c r="E259" s="154" t="s">
        <v>75</v>
      </c>
      <c r="F259" s="264">
        <v>462494</v>
      </c>
      <c r="G259" s="156">
        <v>9077</v>
      </c>
      <c r="H259" s="156">
        <v>0</v>
      </c>
      <c r="I259" s="156">
        <v>0</v>
      </c>
      <c r="J259" s="156">
        <v>9077</v>
      </c>
      <c r="K259" s="156">
        <v>4672.5</v>
      </c>
      <c r="L259" s="156">
        <v>0</v>
      </c>
      <c r="M259" s="156">
        <v>4404.5</v>
      </c>
    </row>
    <row r="260" spans="1:13" ht="22.8" customHeight="1" x14ac:dyDescent="0.3">
      <c r="A260" s="154" t="s">
        <v>235</v>
      </c>
      <c r="B260" s="154" t="s">
        <v>325</v>
      </c>
      <c r="C260" s="154" t="s">
        <v>236</v>
      </c>
      <c r="D260" s="155">
        <v>45106</v>
      </c>
      <c r="E260" s="154" t="s">
        <v>75</v>
      </c>
      <c r="F260" s="264">
        <v>462111</v>
      </c>
      <c r="G260" s="156">
        <v>66699</v>
      </c>
      <c r="H260" s="156">
        <v>0</v>
      </c>
      <c r="I260" s="156">
        <v>0</v>
      </c>
      <c r="J260" s="156">
        <v>66699</v>
      </c>
      <c r="K260" s="156">
        <v>66520.679999999993</v>
      </c>
      <c r="L260" s="156">
        <v>0</v>
      </c>
      <c r="M260" s="156">
        <v>178.32</v>
      </c>
    </row>
    <row r="261" spans="1:13" ht="22.8" customHeight="1" x14ac:dyDescent="0.3">
      <c r="A261" s="154" t="s">
        <v>121</v>
      </c>
      <c r="B261" s="154" t="s">
        <v>183</v>
      </c>
      <c r="C261" s="154" t="s">
        <v>91</v>
      </c>
      <c r="D261" s="155">
        <v>44994</v>
      </c>
      <c r="E261" s="154" t="s">
        <v>75</v>
      </c>
      <c r="F261" s="264">
        <v>461650</v>
      </c>
      <c r="G261" s="156">
        <v>29617</v>
      </c>
      <c r="H261" s="156">
        <v>0</v>
      </c>
      <c r="I261" s="156">
        <v>0</v>
      </c>
      <c r="J261" s="156">
        <v>29617</v>
      </c>
      <c r="K261" s="156">
        <v>28136.15</v>
      </c>
      <c r="L261" s="156">
        <v>0</v>
      </c>
      <c r="M261" s="156">
        <v>1480.85</v>
      </c>
    </row>
    <row r="262" spans="1:13" ht="22.8" customHeight="1" x14ac:dyDescent="0.3">
      <c r="A262" s="154" t="s">
        <v>121</v>
      </c>
      <c r="B262" s="154" t="s">
        <v>325</v>
      </c>
      <c r="C262" s="154" t="s">
        <v>236</v>
      </c>
      <c r="D262" s="155"/>
      <c r="E262" s="154" t="s">
        <v>75</v>
      </c>
      <c r="F262" s="264">
        <v>464067</v>
      </c>
      <c r="G262" s="156">
        <v>91196</v>
      </c>
      <c r="H262" s="156">
        <v>0</v>
      </c>
      <c r="I262" s="156">
        <v>0</v>
      </c>
      <c r="J262" s="156">
        <v>91196</v>
      </c>
      <c r="K262" s="156">
        <v>68324.06</v>
      </c>
      <c r="L262" s="156">
        <v>0</v>
      </c>
      <c r="M262" s="156">
        <v>22871.94</v>
      </c>
    </row>
    <row r="263" spans="1:13" ht="22.8" customHeight="1" x14ac:dyDescent="0.3">
      <c r="A263" s="154" t="s">
        <v>121</v>
      </c>
      <c r="B263" s="154" t="s">
        <v>1539</v>
      </c>
      <c r="C263" s="154" t="s">
        <v>1540</v>
      </c>
      <c r="D263" s="155"/>
      <c r="E263" s="154" t="s">
        <v>75</v>
      </c>
      <c r="F263" s="264">
        <v>464106</v>
      </c>
      <c r="G263" s="156">
        <v>8500</v>
      </c>
      <c r="H263" s="156">
        <v>0</v>
      </c>
      <c r="I263" s="156">
        <v>0</v>
      </c>
      <c r="J263" s="156">
        <v>8500</v>
      </c>
      <c r="K263" s="156">
        <v>0</v>
      </c>
      <c r="L263" s="156">
        <v>0</v>
      </c>
      <c r="M263" s="156">
        <v>8500</v>
      </c>
    </row>
  </sheetData>
  <autoFilter ref="A6:M263" xr:uid="{43DB5BF3-6C4B-42BA-A15F-278E2D1118D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291"/>
  <sheetViews>
    <sheetView zoomScaleNormal="100" workbookViewId="0">
      <selection activeCell="G27" sqref="G27"/>
    </sheetView>
  </sheetViews>
  <sheetFormatPr defaultColWidth="9.109375" defaultRowHeight="14.4" outlineLevelCol="1" x14ac:dyDescent="0.3"/>
  <cols>
    <col min="1" max="1" width="9" style="13" customWidth="1"/>
    <col min="2" max="2" width="27.88671875" style="12" customWidth="1"/>
    <col min="3" max="3" width="12.6640625" style="13" bestFit="1" customWidth="1"/>
    <col min="4" max="4" width="11" style="13" customWidth="1" outlineLevel="1"/>
    <col min="5" max="5" width="34.6640625" style="12" bestFit="1" customWidth="1"/>
    <col min="6" max="6" width="12.6640625" style="21" customWidth="1" outlineLevel="1"/>
    <col min="7" max="7" width="14.33203125" style="13" customWidth="1" outlineLevel="1"/>
    <col min="8" max="8" width="14" style="138" customWidth="1"/>
    <col min="9" max="13" width="17.33203125" style="18" customWidth="1"/>
    <col min="14" max="14" width="17.33203125" style="20" customWidth="1"/>
    <col min="15" max="15" width="17.33203125" style="18" customWidth="1"/>
    <col min="16" max="16" width="14.109375" style="12" bestFit="1" customWidth="1"/>
    <col min="17" max="17" width="12.109375" style="12" bestFit="1" customWidth="1"/>
    <col min="18" max="16384" width="9.109375" style="12"/>
  </cols>
  <sheetData>
    <row r="1" spans="1:17" x14ac:dyDescent="0.3">
      <c r="A1" s="121" t="s">
        <v>1507</v>
      </c>
      <c r="P1" s="29"/>
    </row>
    <row r="2" spans="1:17" x14ac:dyDescent="0.3">
      <c r="A2" s="122" t="s">
        <v>1508</v>
      </c>
      <c r="O2" s="189"/>
      <c r="P2" s="29"/>
    </row>
    <row r="3" spans="1:17" x14ac:dyDescent="0.3">
      <c r="A3" s="123" t="s">
        <v>1599</v>
      </c>
    </row>
    <row r="4" spans="1:17" x14ac:dyDescent="0.3">
      <c r="A4" s="122"/>
    </row>
    <row r="5" spans="1:17" ht="13.8" x14ac:dyDescent="0.3">
      <c r="H5" s="139" t="s">
        <v>241</v>
      </c>
      <c r="I5" s="124">
        <f>SUBTOTAL(9,I7:I291)</f>
        <v>193946110.26999998</v>
      </c>
      <c r="J5" s="124">
        <f t="shared" ref="J5:N5" si="0">SUBTOTAL(9,J7:J291)</f>
        <v>294050.39999999997</v>
      </c>
      <c r="K5" s="124">
        <f t="shared" si="0"/>
        <v>0</v>
      </c>
      <c r="L5" s="124">
        <f t="shared" si="0"/>
        <v>194269715.06999999</v>
      </c>
      <c r="M5" s="124">
        <f t="shared" si="0"/>
        <v>135819076.86999995</v>
      </c>
      <c r="N5" s="124">
        <f t="shared" si="0"/>
        <v>5093571.74</v>
      </c>
      <c r="O5" s="124">
        <f>SUBTOTAL(9,O7:O291)</f>
        <v>63544209.93999999</v>
      </c>
    </row>
    <row r="6" spans="1:17" s="273" customFormat="1" ht="29.4" customHeight="1" x14ac:dyDescent="0.3">
      <c r="A6" s="269" t="s">
        <v>226</v>
      </c>
      <c r="B6" s="269" t="s">
        <v>86</v>
      </c>
      <c r="C6" s="269" t="s">
        <v>85</v>
      </c>
      <c r="D6" s="269" t="s">
        <v>84</v>
      </c>
      <c r="E6" s="269" t="s">
        <v>83</v>
      </c>
      <c r="F6" s="270" t="s">
        <v>82</v>
      </c>
      <c r="G6" s="269" t="s">
        <v>224</v>
      </c>
      <c r="H6" s="271" t="s">
        <v>81</v>
      </c>
      <c r="I6" s="271" t="s">
        <v>80</v>
      </c>
      <c r="J6" s="271" t="s">
        <v>79</v>
      </c>
      <c r="K6" s="271" t="s">
        <v>78</v>
      </c>
      <c r="L6" s="271" t="s">
        <v>227</v>
      </c>
      <c r="M6" s="271" t="s">
        <v>77</v>
      </c>
      <c r="N6" s="271" t="s">
        <v>228</v>
      </c>
      <c r="O6" s="272" t="s">
        <v>225</v>
      </c>
    </row>
    <row r="7" spans="1:17" x14ac:dyDescent="0.3">
      <c r="A7" s="154" t="s">
        <v>305</v>
      </c>
      <c r="B7" s="154" t="s">
        <v>219</v>
      </c>
      <c r="C7" s="154" t="s">
        <v>181</v>
      </c>
      <c r="D7" s="154" t="s">
        <v>317</v>
      </c>
      <c r="E7" s="154" t="s">
        <v>97</v>
      </c>
      <c r="F7" s="155">
        <v>45005</v>
      </c>
      <c r="G7" s="154" t="s">
        <v>75</v>
      </c>
      <c r="H7" s="190">
        <v>461704</v>
      </c>
      <c r="I7" s="156">
        <v>43602194.350000001</v>
      </c>
      <c r="J7" s="156">
        <v>0</v>
      </c>
      <c r="K7" s="156">
        <v>0</v>
      </c>
      <c r="L7" s="156">
        <v>43602194.350000001</v>
      </c>
      <c r="M7" s="156">
        <v>39598633.450000003</v>
      </c>
      <c r="N7" s="156">
        <v>1087967.96</v>
      </c>
      <c r="O7" s="156">
        <v>5091528.8600000003</v>
      </c>
      <c r="Q7" s="29"/>
    </row>
    <row r="8" spans="1:17" x14ac:dyDescent="0.3">
      <c r="A8" s="154" t="s">
        <v>305</v>
      </c>
      <c r="B8" s="154" t="s">
        <v>171</v>
      </c>
      <c r="C8" s="154" t="s">
        <v>122</v>
      </c>
      <c r="D8" s="154" t="s">
        <v>302</v>
      </c>
      <c r="E8" s="154" t="s">
        <v>44</v>
      </c>
      <c r="F8" s="155">
        <v>45264</v>
      </c>
      <c r="G8" s="154" t="s">
        <v>75</v>
      </c>
      <c r="H8" s="190">
        <v>462741</v>
      </c>
      <c r="I8" s="156">
        <v>21916023</v>
      </c>
      <c r="J8" s="156">
        <v>0</v>
      </c>
      <c r="K8" s="156">
        <v>0</v>
      </c>
      <c r="L8" s="156">
        <v>21916023</v>
      </c>
      <c r="M8" s="156">
        <v>6746037.2999999998</v>
      </c>
      <c r="N8" s="156">
        <v>337301.9</v>
      </c>
      <c r="O8" s="156">
        <v>15507287.6</v>
      </c>
      <c r="Q8" s="29"/>
    </row>
    <row r="9" spans="1:17" x14ac:dyDescent="0.3">
      <c r="A9" s="154" t="s">
        <v>305</v>
      </c>
      <c r="B9" s="154" t="s">
        <v>190</v>
      </c>
      <c r="C9" s="154" t="s">
        <v>144</v>
      </c>
      <c r="D9" s="154" t="s">
        <v>330</v>
      </c>
      <c r="E9" s="154" t="s">
        <v>308</v>
      </c>
      <c r="F9" s="155">
        <v>45159</v>
      </c>
      <c r="G9" s="154" t="s">
        <v>75</v>
      </c>
      <c r="H9" s="190">
        <v>462357</v>
      </c>
      <c r="I9" s="156">
        <v>13672573</v>
      </c>
      <c r="J9" s="156">
        <v>0</v>
      </c>
      <c r="K9" s="156">
        <v>0</v>
      </c>
      <c r="L9" s="156">
        <v>13672573</v>
      </c>
      <c r="M9" s="156">
        <v>12889143.98</v>
      </c>
      <c r="N9" s="156">
        <v>644457.26</v>
      </c>
      <c r="O9" s="156">
        <v>1427886.28</v>
      </c>
      <c r="Q9" s="29"/>
    </row>
    <row r="10" spans="1:17" x14ac:dyDescent="0.3">
      <c r="A10" s="154" t="s">
        <v>305</v>
      </c>
      <c r="B10" s="154" t="s">
        <v>188</v>
      </c>
      <c r="C10" s="154" t="s">
        <v>142</v>
      </c>
      <c r="D10" s="154" t="s">
        <v>330</v>
      </c>
      <c r="E10" s="154" t="s">
        <v>308</v>
      </c>
      <c r="F10" s="155">
        <v>45411</v>
      </c>
      <c r="G10" s="154" t="s">
        <v>75</v>
      </c>
      <c r="H10" s="190">
        <v>463203</v>
      </c>
      <c r="I10" s="156">
        <v>13080935</v>
      </c>
      <c r="J10" s="156">
        <v>210896</v>
      </c>
      <c r="K10" s="156">
        <v>0</v>
      </c>
      <c r="L10" s="156">
        <v>13291831</v>
      </c>
      <c r="M10" s="156">
        <v>4404592.9000000004</v>
      </c>
      <c r="N10" s="156">
        <v>218979.68</v>
      </c>
      <c r="O10" s="156">
        <v>9106217.7799999993</v>
      </c>
      <c r="Q10" s="29"/>
    </row>
    <row r="11" spans="1:17" x14ac:dyDescent="0.3">
      <c r="A11" s="154" t="s">
        <v>305</v>
      </c>
      <c r="B11" s="154" t="s">
        <v>192</v>
      </c>
      <c r="C11" s="154" t="s">
        <v>149</v>
      </c>
      <c r="D11" s="154" t="s">
        <v>317</v>
      </c>
      <c r="E11" s="154" t="s">
        <v>97</v>
      </c>
      <c r="F11" s="155">
        <v>45174</v>
      </c>
      <c r="G11" s="154" t="s">
        <v>75</v>
      </c>
      <c r="H11" s="190">
        <v>462418</v>
      </c>
      <c r="I11" s="156">
        <v>12665992</v>
      </c>
      <c r="J11" s="156">
        <v>0</v>
      </c>
      <c r="K11" s="156">
        <v>0</v>
      </c>
      <c r="L11" s="156">
        <v>12665992</v>
      </c>
      <c r="M11" s="156">
        <v>11969168.710000001</v>
      </c>
      <c r="N11" s="156">
        <v>598458.52</v>
      </c>
      <c r="O11" s="156">
        <v>1295281.81</v>
      </c>
      <c r="Q11" s="29"/>
    </row>
    <row r="12" spans="1:17" ht="28.8" x14ac:dyDescent="0.3">
      <c r="A12" s="154" t="s">
        <v>305</v>
      </c>
      <c r="B12" s="154" t="s">
        <v>208</v>
      </c>
      <c r="C12" s="154" t="s">
        <v>170</v>
      </c>
      <c r="D12" s="154" t="s">
        <v>362</v>
      </c>
      <c r="E12" s="154" t="s">
        <v>1563</v>
      </c>
      <c r="F12" s="155"/>
      <c r="G12" s="154" t="s">
        <v>75</v>
      </c>
      <c r="H12" s="190">
        <v>463195</v>
      </c>
      <c r="I12" s="156">
        <v>12494750.35</v>
      </c>
      <c r="J12" s="156">
        <v>0</v>
      </c>
      <c r="K12" s="156">
        <v>0</v>
      </c>
      <c r="L12" s="156">
        <v>12494750.35</v>
      </c>
      <c r="M12" s="156">
        <v>5407846.3300000001</v>
      </c>
      <c r="N12" s="156">
        <v>270392.34000000003</v>
      </c>
      <c r="O12" s="156">
        <v>7357296.3600000003</v>
      </c>
      <c r="Q12" s="29"/>
    </row>
    <row r="13" spans="1:17" x14ac:dyDescent="0.3">
      <c r="A13" s="154" t="s">
        <v>305</v>
      </c>
      <c r="B13" s="154" t="s">
        <v>301</v>
      </c>
      <c r="C13" s="154" t="s">
        <v>300</v>
      </c>
      <c r="D13" s="154" t="s">
        <v>345</v>
      </c>
      <c r="E13" s="154" t="s">
        <v>350</v>
      </c>
      <c r="F13" s="155">
        <v>45272</v>
      </c>
      <c r="G13" s="154" t="s">
        <v>75</v>
      </c>
      <c r="H13" s="190">
        <v>462757</v>
      </c>
      <c r="I13" s="156">
        <v>10413434.720000001</v>
      </c>
      <c r="J13" s="156">
        <v>0</v>
      </c>
      <c r="K13" s="156">
        <v>0</v>
      </c>
      <c r="L13" s="156">
        <v>10413434.720000001</v>
      </c>
      <c r="M13" s="156">
        <v>10413434.720000001</v>
      </c>
      <c r="N13" s="156">
        <v>520071.76</v>
      </c>
      <c r="O13" s="156">
        <v>520071.76</v>
      </c>
      <c r="Q13" s="29"/>
    </row>
    <row r="14" spans="1:17" x14ac:dyDescent="0.3">
      <c r="A14" s="154" t="s">
        <v>305</v>
      </c>
      <c r="B14" s="154" t="s">
        <v>214</v>
      </c>
      <c r="C14" s="154" t="s">
        <v>124</v>
      </c>
      <c r="D14" s="154" t="s">
        <v>348</v>
      </c>
      <c r="E14" s="154" t="s">
        <v>349</v>
      </c>
      <c r="F14" s="155"/>
      <c r="G14" s="154" t="s">
        <v>75</v>
      </c>
      <c r="H14" s="190">
        <v>463221</v>
      </c>
      <c r="I14" s="156">
        <v>3965336.58</v>
      </c>
      <c r="J14" s="156">
        <v>0</v>
      </c>
      <c r="K14" s="156">
        <v>0</v>
      </c>
      <c r="L14" s="156">
        <v>3965336.58</v>
      </c>
      <c r="M14" s="156">
        <v>1913453.47</v>
      </c>
      <c r="N14" s="156">
        <v>95222.71</v>
      </c>
      <c r="O14" s="156">
        <v>2147105.8199999998</v>
      </c>
      <c r="Q14" s="29"/>
    </row>
    <row r="15" spans="1:17" x14ac:dyDescent="0.3">
      <c r="A15" s="154" t="s">
        <v>305</v>
      </c>
      <c r="B15" s="154" t="s">
        <v>189</v>
      </c>
      <c r="C15" s="154" t="s">
        <v>146</v>
      </c>
      <c r="D15" s="154" t="s">
        <v>330</v>
      </c>
      <c r="E15" s="154" t="s">
        <v>308</v>
      </c>
      <c r="F15" s="155"/>
      <c r="G15" s="154" t="s">
        <v>75</v>
      </c>
      <c r="H15" s="190">
        <v>462358</v>
      </c>
      <c r="I15" s="156">
        <v>3482147</v>
      </c>
      <c r="J15" s="156">
        <v>0</v>
      </c>
      <c r="K15" s="156">
        <v>0</v>
      </c>
      <c r="L15" s="156">
        <v>3482147</v>
      </c>
      <c r="M15" s="156">
        <v>3333260.5</v>
      </c>
      <c r="N15" s="156">
        <v>166663.04999999999</v>
      </c>
      <c r="O15" s="156">
        <v>315549.55</v>
      </c>
      <c r="Q15" s="29"/>
    </row>
    <row r="16" spans="1:17" x14ac:dyDescent="0.3">
      <c r="A16" s="154" t="s">
        <v>305</v>
      </c>
      <c r="B16" s="154" t="s">
        <v>211</v>
      </c>
      <c r="C16" s="154" t="s">
        <v>132</v>
      </c>
      <c r="D16" s="154" t="s">
        <v>364</v>
      </c>
      <c r="E16" s="154" t="s">
        <v>353</v>
      </c>
      <c r="F16" s="155"/>
      <c r="G16" s="154" t="s">
        <v>75</v>
      </c>
      <c r="H16" s="190">
        <v>463225</v>
      </c>
      <c r="I16" s="156">
        <v>3208039.79</v>
      </c>
      <c r="J16" s="156">
        <v>6412.8</v>
      </c>
      <c r="K16" s="156">
        <v>0</v>
      </c>
      <c r="L16" s="156">
        <v>3214452.59</v>
      </c>
      <c r="M16" s="156">
        <v>1491660.56</v>
      </c>
      <c r="N16" s="156">
        <v>74233.03</v>
      </c>
      <c r="O16" s="156">
        <v>1797025.06</v>
      </c>
      <c r="Q16" s="29"/>
    </row>
    <row r="17" spans="1:17" x14ac:dyDescent="0.3">
      <c r="A17" s="154" t="s">
        <v>305</v>
      </c>
      <c r="B17" s="154" t="s">
        <v>184</v>
      </c>
      <c r="C17" s="154" t="s">
        <v>133</v>
      </c>
      <c r="D17" s="154" t="s">
        <v>317</v>
      </c>
      <c r="E17" s="154" t="s">
        <v>97</v>
      </c>
      <c r="F17" s="155">
        <v>45174</v>
      </c>
      <c r="G17" s="154" t="s">
        <v>75</v>
      </c>
      <c r="H17" s="190">
        <v>462419</v>
      </c>
      <c r="I17" s="156">
        <v>2918256</v>
      </c>
      <c r="J17" s="156">
        <v>0</v>
      </c>
      <c r="K17" s="156">
        <v>0</v>
      </c>
      <c r="L17" s="156">
        <v>2918256</v>
      </c>
      <c r="M17" s="156">
        <v>2918256</v>
      </c>
      <c r="N17" s="156">
        <v>145903.16</v>
      </c>
      <c r="O17" s="156">
        <v>145903.16</v>
      </c>
      <c r="Q17" s="29"/>
    </row>
    <row r="18" spans="1:17" ht="28.8" x14ac:dyDescent="0.3">
      <c r="A18" s="154" t="s">
        <v>305</v>
      </c>
      <c r="B18" s="154" t="s">
        <v>209</v>
      </c>
      <c r="C18" s="154" t="s">
        <v>169</v>
      </c>
      <c r="D18" s="154" t="s">
        <v>362</v>
      </c>
      <c r="E18" s="154" t="s">
        <v>1563</v>
      </c>
      <c r="F18" s="155"/>
      <c r="G18" s="154" t="s">
        <v>75</v>
      </c>
      <c r="H18" s="190">
        <v>463194</v>
      </c>
      <c r="I18" s="156">
        <v>2815809</v>
      </c>
      <c r="J18" s="156">
        <v>0</v>
      </c>
      <c r="K18" s="156">
        <v>0</v>
      </c>
      <c r="L18" s="156">
        <v>2815809</v>
      </c>
      <c r="M18" s="156">
        <v>2326352.59</v>
      </c>
      <c r="N18" s="156">
        <v>116317.62</v>
      </c>
      <c r="O18" s="156">
        <v>605774.03</v>
      </c>
      <c r="Q18" s="29"/>
    </row>
    <row r="19" spans="1:17" x14ac:dyDescent="0.3">
      <c r="A19" s="154" t="s">
        <v>305</v>
      </c>
      <c r="B19" s="154" t="s">
        <v>205</v>
      </c>
      <c r="C19" s="154" t="s">
        <v>179</v>
      </c>
      <c r="D19" s="154" t="s">
        <v>340</v>
      </c>
      <c r="E19" s="154" t="s">
        <v>312</v>
      </c>
      <c r="F19" s="155"/>
      <c r="G19" s="154" t="s">
        <v>75</v>
      </c>
      <c r="H19" s="190">
        <v>463134</v>
      </c>
      <c r="I19" s="156">
        <v>2570573.06</v>
      </c>
      <c r="J19" s="156">
        <v>0</v>
      </c>
      <c r="K19" s="156">
        <v>0</v>
      </c>
      <c r="L19" s="156">
        <v>2570573.06</v>
      </c>
      <c r="M19" s="156">
        <v>1382749.23</v>
      </c>
      <c r="N19" s="156">
        <v>68972.12</v>
      </c>
      <c r="O19" s="156">
        <v>1256795.95</v>
      </c>
      <c r="Q19" s="29"/>
    </row>
    <row r="20" spans="1:17" x14ac:dyDescent="0.3">
      <c r="A20" s="154" t="s">
        <v>305</v>
      </c>
      <c r="B20" s="154" t="s">
        <v>199</v>
      </c>
      <c r="C20" s="154" t="s">
        <v>155</v>
      </c>
      <c r="D20" s="154" t="s">
        <v>317</v>
      </c>
      <c r="E20" s="154" t="s">
        <v>97</v>
      </c>
      <c r="F20" s="155">
        <v>45595</v>
      </c>
      <c r="G20" s="154" t="s">
        <v>75</v>
      </c>
      <c r="H20" s="190">
        <v>463899</v>
      </c>
      <c r="I20" s="156">
        <v>2186400.37</v>
      </c>
      <c r="J20" s="156">
        <v>0</v>
      </c>
      <c r="K20" s="156">
        <v>0</v>
      </c>
      <c r="L20" s="156">
        <v>2186400.37</v>
      </c>
      <c r="M20" s="156">
        <v>12825</v>
      </c>
      <c r="N20" s="156">
        <v>0</v>
      </c>
      <c r="O20" s="156">
        <v>2173575.37</v>
      </c>
      <c r="Q20" s="29"/>
    </row>
    <row r="21" spans="1:17" x14ac:dyDescent="0.3">
      <c r="A21" s="154" t="s">
        <v>305</v>
      </c>
      <c r="B21" s="154" t="s">
        <v>219</v>
      </c>
      <c r="C21" s="154" t="s">
        <v>181</v>
      </c>
      <c r="D21" s="154" t="s">
        <v>363</v>
      </c>
      <c r="E21" s="154" t="s">
        <v>45</v>
      </c>
      <c r="F21" s="155"/>
      <c r="G21" s="154" t="s">
        <v>75</v>
      </c>
      <c r="H21" s="190">
        <v>463305</v>
      </c>
      <c r="I21" s="156">
        <v>2165935.79</v>
      </c>
      <c r="J21" s="156">
        <v>0</v>
      </c>
      <c r="K21" s="156">
        <v>0</v>
      </c>
      <c r="L21" s="156">
        <v>2165935.79</v>
      </c>
      <c r="M21" s="156">
        <v>1559276.63</v>
      </c>
      <c r="N21" s="156">
        <v>77963.839999999997</v>
      </c>
      <c r="O21" s="156">
        <v>684623</v>
      </c>
      <c r="Q21" s="29"/>
    </row>
    <row r="22" spans="1:17" x14ac:dyDescent="0.3">
      <c r="A22" s="154" t="s">
        <v>305</v>
      </c>
      <c r="B22" s="154" t="s">
        <v>191</v>
      </c>
      <c r="C22" s="154" t="s">
        <v>148</v>
      </c>
      <c r="D22" s="154" t="s">
        <v>326</v>
      </c>
      <c r="E22" s="154" t="s">
        <v>252</v>
      </c>
      <c r="F22" s="155">
        <v>45358</v>
      </c>
      <c r="G22" s="154" t="s">
        <v>75</v>
      </c>
      <c r="H22" s="190">
        <v>463167</v>
      </c>
      <c r="I22" s="156">
        <v>1840118.13</v>
      </c>
      <c r="J22" s="156">
        <v>0</v>
      </c>
      <c r="K22" s="156">
        <v>0</v>
      </c>
      <c r="L22" s="156">
        <v>1840118.13</v>
      </c>
      <c r="M22" s="156">
        <v>1255656.1599999999</v>
      </c>
      <c r="N22" s="156">
        <v>62407.82</v>
      </c>
      <c r="O22" s="156">
        <v>646869.79</v>
      </c>
      <c r="Q22" s="29"/>
    </row>
    <row r="23" spans="1:17" x14ac:dyDescent="0.3">
      <c r="A23" s="154" t="s">
        <v>305</v>
      </c>
      <c r="B23" s="154" t="s">
        <v>171</v>
      </c>
      <c r="C23" s="154" t="s">
        <v>122</v>
      </c>
      <c r="D23" s="154" t="s">
        <v>319</v>
      </c>
      <c r="E23" s="154" t="s">
        <v>303</v>
      </c>
      <c r="F23" s="155">
        <v>45320</v>
      </c>
      <c r="G23" s="154" t="s">
        <v>75</v>
      </c>
      <c r="H23" s="190">
        <v>462896</v>
      </c>
      <c r="I23" s="156">
        <v>1779010</v>
      </c>
      <c r="J23" s="156">
        <v>0</v>
      </c>
      <c r="K23" s="156">
        <v>0</v>
      </c>
      <c r="L23" s="156">
        <v>1779010</v>
      </c>
      <c r="M23" s="156">
        <v>1480631.29</v>
      </c>
      <c r="N23" s="156">
        <v>0</v>
      </c>
      <c r="O23" s="156">
        <v>298378.71000000002</v>
      </c>
      <c r="Q23" s="29"/>
    </row>
    <row r="24" spans="1:17" x14ac:dyDescent="0.3">
      <c r="A24" s="154" t="s">
        <v>305</v>
      </c>
      <c r="B24" s="154" t="s">
        <v>282</v>
      </c>
      <c r="C24" s="154" t="s">
        <v>258</v>
      </c>
      <c r="D24" s="154" t="s">
        <v>364</v>
      </c>
      <c r="E24" s="154" t="s">
        <v>353</v>
      </c>
      <c r="F24" s="155"/>
      <c r="G24" s="154" t="s">
        <v>75</v>
      </c>
      <c r="H24" s="190">
        <v>463224</v>
      </c>
      <c r="I24" s="156">
        <v>1609972.73</v>
      </c>
      <c r="J24" s="156">
        <v>55483</v>
      </c>
      <c r="K24" s="156">
        <v>0</v>
      </c>
      <c r="L24" s="156">
        <v>1665455.73</v>
      </c>
      <c r="M24" s="156">
        <v>465279.46</v>
      </c>
      <c r="N24" s="156">
        <v>22913.98</v>
      </c>
      <c r="O24" s="156">
        <v>1223090.25</v>
      </c>
      <c r="Q24" s="29"/>
    </row>
    <row r="25" spans="1:17" x14ac:dyDescent="0.3">
      <c r="A25" s="154" t="s">
        <v>305</v>
      </c>
      <c r="B25" s="154" t="s">
        <v>230</v>
      </c>
      <c r="C25" s="154" t="s">
        <v>229</v>
      </c>
      <c r="D25" s="154" t="s">
        <v>330</v>
      </c>
      <c r="E25" s="154" t="s">
        <v>308</v>
      </c>
      <c r="F25" s="155"/>
      <c r="G25" s="154" t="s">
        <v>75</v>
      </c>
      <c r="H25" s="190">
        <v>462359</v>
      </c>
      <c r="I25" s="156">
        <v>1424264</v>
      </c>
      <c r="J25" s="156">
        <v>0</v>
      </c>
      <c r="K25" s="156">
        <v>0</v>
      </c>
      <c r="L25" s="156">
        <v>1424264</v>
      </c>
      <c r="M25" s="156">
        <v>1361922.53</v>
      </c>
      <c r="N25" s="156">
        <v>68096.149999999994</v>
      </c>
      <c r="O25" s="156">
        <v>130437.62</v>
      </c>
      <c r="Q25" s="29"/>
    </row>
    <row r="26" spans="1:17" x14ac:dyDescent="0.3">
      <c r="A26" s="154" t="s">
        <v>305</v>
      </c>
      <c r="B26" s="154" t="s">
        <v>204</v>
      </c>
      <c r="C26" s="154" t="s">
        <v>177</v>
      </c>
      <c r="D26" s="154" t="s">
        <v>340</v>
      </c>
      <c r="E26" s="154" t="s">
        <v>312</v>
      </c>
      <c r="F26" s="155"/>
      <c r="G26" s="154" t="s">
        <v>75</v>
      </c>
      <c r="H26" s="190">
        <v>463133</v>
      </c>
      <c r="I26" s="156">
        <v>1255454.25</v>
      </c>
      <c r="J26" s="156">
        <v>0</v>
      </c>
      <c r="K26" s="156">
        <v>0</v>
      </c>
      <c r="L26" s="156">
        <v>1255454.25</v>
      </c>
      <c r="M26" s="156">
        <v>1020200.44</v>
      </c>
      <c r="N26" s="156">
        <v>50888.55</v>
      </c>
      <c r="O26" s="156">
        <v>286142.36</v>
      </c>
      <c r="Q26" s="29"/>
    </row>
    <row r="27" spans="1:17" x14ac:dyDescent="0.3">
      <c r="A27" s="154" t="s">
        <v>305</v>
      </c>
      <c r="B27" s="154" t="s">
        <v>285</v>
      </c>
      <c r="C27" s="154" t="s">
        <v>284</v>
      </c>
      <c r="D27" s="154" t="s">
        <v>330</v>
      </c>
      <c r="E27" s="154" t="s">
        <v>308</v>
      </c>
      <c r="F27" s="155">
        <v>45287</v>
      </c>
      <c r="G27" s="154" t="s">
        <v>75</v>
      </c>
      <c r="H27" s="190">
        <v>462803</v>
      </c>
      <c r="I27" s="156">
        <v>1211533</v>
      </c>
      <c r="J27" s="156">
        <v>0</v>
      </c>
      <c r="K27" s="156">
        <v>0</v>
      </c>
      <c r="L27" s="156">
        <v>1211533</v>
      </c>
      <c r="M27" s="156">
        <v>1181994.6599999999</v>
      </c>
      <c r="N27" s="156">
        <v>59099.76</v>
      </c>
      <c r="O27" s="156">
        <v>88638.1</v>
      </c>
      <c r="Q27" s="29"/>
    </row>
    <row r="28" spans="1:17" x14ac:dyDescent="0.3">
      <c r="A28" s="154" t="s">
        <v>305</v>
      </c>
      <c r="B28" s="154" t="s">
        <v>199</v>
      </c>
      <c r="C28" s="154" t="s">
        <v>155</v>
      </c>
      <c r="D28" s="154" t="s">
        <v>344</v>
      </c>
      <c r="E28" s="154" t="s">
        <v>48</v>
      </c>
      <c r="F28" s="155"/>
      <c r="G28" s="154" t="s">
        <v>75</v>
      </c>
      <c r="H28" s="190">
        <v>463991</v>
      </c>
      <c r="I28" s="156">
        <v>1194955</v>
      </c>
      <c r="J28" s="156">
        <v>0</v>
      </c>
      <c r="K28" s="156">
        <v>0</v>
      </c>
      <c r="L28" s="156">
        <v>1194955</v>
      </c>
      <c r="M28" s="156">
        <v>548569.82999999996</v>
      </c>
      <c r="N28" s="156">
        <v>0</v>
      </c>
      <c r="O28" s="156">
        <v>646385.17000000004</v>
      </c>
      <c r="Q28" s="29"/>
    </row>
    <row r="29" spans="1:17" x14ac:dyDescent="0.3">
      <c r="A29" s="154" t="s">
        <v>305</v>
      </c>
      <c r="B29" s="154" t="s">
        <v>219</v>
      </c>
      <c r="C29" s="154" t="s">
        <v>181</v>
      </c>
      <c r="D29" s="154" t="s">
        <v>344</v>
      </c>
      <c r="E29" s="154" t="s">
        <v>48</v>
      </c>
      <c r="F29" s="155">
        <v>45016</v>
      </c>
      <c r="G29" s="154" t="s">
        <v>75</v>
      </c>
      <c r="H29" s="190">
        <v>461763</v>
      </c>
      <c r="I29" s="156">
        <v>1170820.7</v>
      </c>
      <c r="J29" s="156">
        <v>0</v>
      </c>
      <c r="K29" s="156">
        <v>0</v>
      </c>
      <c r="L29" s="156">
        <v>1170820.7</v>
      </c>
      <c r="M29" s="156">
        <v>1141718.2</v>
      </c>
      <c r="N29" s="156">
        <v>0</v>
      </c>
      <c r="O29" s="156">
        <v>29102.5</v>
      </c>
      <c r="Q29" s="29"/>
    </row>
    <row r="30" spans="1:17" ht="28.8" x14ac:dyDescent="0.3">
      <c r="A30" s="154" t="s">
        <v>305</v>
      </c>
      <c r="B30" s="154" t="s">
        <v>210</v>
      </c>
      <c r="C30" s="154" t="s">
        <v>141</v>
      </c>
      <c r="D30" s="154" t="s">
        <v>1509</v>
      </c>
      <c r="E30" s="154" t="s">
        <v>1510</v>
      </c>
      <c r="F30" s="155">
        <v>45722</v>
      </c>
      <c r="G30" s="154" t="s">
        <v>75</v>
      </c>
      <c r="H30" s="190">
        <v>464259</v>
      </c>
      <c r="I30" s="156">
        <v>1132894</v>
      </c>
      <c r="J30" s="156">
        <v>0</v>
      </c>
      <c r="K30" s="156">
        <v>0</v>
      </c>
      <c r="L30" s="156">
        <v>1132894</v>
      </c>
      <c r="M30" s="156">
        <v>1100454</v>
      </c>
      <c r="N30" s="156">
        <v>55022.7</v>
      </c>
      <c r="O30" s="156">
        <v>87462.7</v>
      </c>
      <c r="Q30" s="29"/>
    </row>
    <row r="31" spans="1:17" x14ac:dyDescent="0.3">
      <c r="A31" s="154" t="s">
        <v>305</v>
      </c>
      <c r="B31" s="154" t="s">
        <v>190</v>
      </c>
      <c r="C31" s="154" t="s">
        <v>144</v>
      </c>
      <c r="D31" s="154" t="s">
        <v>329</v>
      </c>
      <c r="E31" s="154" t="s">
        <v>351</v>
      </c>
      <c r="F31" s="155">
        <v>45069</v>
      </c>
      <c r="G31" s="154" t="s">
        <v>75</v>
      </c>
      <c r="H31" s="190">
        <v>461987</v>
      </c>
      <c r="I31" s="156">
        <v>1075984</v>
      </c>
      <c r="J31" s="156">
        <v>0</v>
      </c>
      <c r="K31" s="156">
        <v>0</v>
      </c>
      <c r="L31" s="156">
        <v>1075984</v>
      </c>
      <c r="M31" s="156">
        <v>1045918.37</v>
      </c>
      <c r="N31" s="156">
        <v>0</v>
      </c>
      <c r="O31" s="156">
        <v>30065.63</v>
      </c>
      <c r="Q31" s="29"/>
    </row>
    <row r="32" spans="1:17" x14ac:dyDescent="0.3">
      <c r="A32" s="154" t="s">
        <v>305</v>
      </c>
      <c r="B32" s="154" t="s">
        <v>278</v>
      </c>
      <c r="C32" s="154" t="s">
        <v>262</v>
      </c>
      <c r="D32" s="154" t="s">
        <v>326</v>
      </c>
      <c r="E32" s="154" t="s">
        <v>252</v>
      </c>
      <c r="F32" s="155">
        <v>45358</v>
      </c>
      <c r="G32" s="154" t="s">
        <v>75</v>
      </c>
      <c r="H32" s="190">
        <v>463220</v>
      </c>
      <c r="I32" s="156">
        <v>1064678.7</v>
      </c>
      <c r="J32" s="156">
        <v>0</v>
      </c>
      <c r="K32" s="156">
        <v>0</v>
      </c>
      <c r="L32" s="156">
        <v>1064678.7</v>
      </c>
      <c r="M32" s="156">
        <v>586142.74</v>
      </c>
      <c r="N32" s="156">
        <v>28932.15</v>
      </c>
      <c r="O32" s="156">
        <v>507468.11</v>
      </c>
      <c r="Q32" s="29"/>
    </row>
    <row r="33" spans="1:17" x14ac:dyDescent="0.3">
      <c r="A33" s="154" t="s">
        <v>305</v>
      </c>
      <c r="B33" s="154" t="s">
        <v>192</v>
      </c>
      <c r="C33" s="154" t="s">
        <v>149</v>
      </c>
      <c r="D33" s="154" t="s">
        <v>315</v>
      </c>
      <c r="E33" s="154" t="s">
        <v>46</v>
      </c>
      <c r="F33" s="155">
        <v>45099</v>
      </c>
      <c r="G33" s="154" t="s">
        <v>75</v>
      </c>
      <c r="H33" s="190">
        <v>462093</v>
      </c>
      <c r="I33" s="156">
        <v>1056328.5</v>
      </c>
      <c r="J33" s="156">
        <v>0</v>
      </c>
      <c r="K33" s="156">
        <v>0</v>
      </c>
      <c r="L33" s="156">
        <v>1056328.5</v>
      </c>
      <c r="M33" s="156">
        <v>1025111.62</v>
      </c>
      <c r="N33" s="156">
        <v>0</v>
      </c>
      <c r="O33" s="156">
        <v>31216.880000000001</v>
      </c>
      <c r="Q33" s="29"/>
    </row>
    <row r="34" spans="1:17" x14ac:dyDescent="0.3">
      <c r="A34" s="154" t="s">
        <v>305</v>
      </c>
      <c r="B34" s="154" t="s">
        <v>301</v>
      </c>
      <c r="C34" s="154" t="s">
        <v>300</v>
      </c>
      <c r="D34" s="154" t="s">
        <v>329</v>
      </c>
      <c r="E34" s="154" t="s">
        <v>351</v>
      </c>
      <c r="F34" s="155">
        <v>45267</v>
      </c>
      <c r="G34" s="154" t="s">
        <v>75</v>
      </c>
      <c r="H34" s="190">
        <v>462753</v>
      </c>
      <c r="I34" s="156">
        <v>836932</v>
      </c>
      <c r="J34" s="156">
        <v>0</v>
      </c>
      <c r="K34" s="156">
        <v>0</v>
      </c>
      <c r="L34" s="156">
        <v>836932</v>
      </c>
      <c r="M34" s="156">
        <v>823694.71</v>
      </c>
      <c r="N34" s="156">
        <v>0</v>
      </c>
      <c r="O34" s="156">
        <v>13237.29</v>
      </c>
      <c r="Q34" s="29"/>
    </row>
    <row r="35" spans="1:17" x14ac:dyDescent="0.3">
      <c r="A35" s="154" t="s">
        <v>305</v>
      </c>
      <c r="B35" s="154" t="s">
        <v>254</v>
      </c>
      <c r="C35" s="154" t="s">
        <v>222</v>
      </c>
      <c r="D35" s="154" t="s">
        <v>234</v>
      </c>
      <c r="E35" s="154" t="s">
        <v>233</v>
      </c>
      <c r="F35" s="155">
        <v>45314</v>
      </c>
      <c r="G35" s="154" t="s">
        <v>75</v>
      </c>
      <c r="H35" s="190">
        <v>462875</v>
      </c>
      <c r="I35" s="156">
        <v>821082.74</v>
      </c>
      <c r="J35" s="156">
        <v>0</v>
      </c>
      <c r="K35" s="156">
        <v>0</v>
      </c>
      <c r="L35" s="156">
        <v>821082.74</v>
      </c>
      <c r="M35" s="156">
        <v>826724.68</v>
      </c>
      <c r="N35" s="156">
        <v>41336.239999999998</v>
      </c>
      <c r="O35" s="156">
        <v>35694.300000000003</v>
      </c>
      <c r="Q35" s="29"/>
    </row>
    <row r="36" spans="1:17" x14ac:dyDescent="0.3">
      <c r="A36" s="154" t="s">
        <v>305</v>
      </c>
      <c r="B36" s="154" t="s">
        <v>281</v>
      </c>
      <c r="C36" s="154" t="s">
        <v>259</v>
      </c>
      <c r="D36" s="154" t="s">
        <v>1511</v>
      </c>
      <c r="E36" s="154" t="s">
        <v>1512</v>
      </c>
      <c r="F36" s="155"/>
      <c r="G36" s="154" t="s">
        <v>75</v>
      </c>
      <c r="H36" s="190">
        <v>464138</v>
      </c>
      <c r="I36" s="156">
        <v>807196</v>
      </c>
      <c r="J36" s="156">
        <v>0</v>
      </c>
      <c r="K36" s="156">
        <v>0</v>
      </c>
      <c r="L36" s="156">
        <v>807196</v>
      </c>
      <c r="M36" s="156">
        <v>9930</v>
      </c>
      <c r="N36" s="156">
        <v>0</v>
      </c>
      <c r="O36" s="156">
        <v>797266</v>
      </c>
      <c r="Q36" s="29"/>
    </row>
    <row r="37" spans="1:17" x14ac:dyDescent="0.3">
      <c r="A37" s="154" t="s">
        <v>305</v>
      </c>
      <c r="B37" s="154" t="s">
        <v>255</v>
      </c>
      <c r="C37" s="154" t="s">
        <v>251</v>
      </c>
      <c r="D37" s="154" t="s">
        <v>1513</v>
      </c>
      <c r="E37" s="154" t="s">
        <v>1514</v>
      </c>
      <c r="F37" s="155"/>
      <c r="G37" s="154" t="s">
        <v>75</v>
      </c>
      <c r="H37" s="190">
        <v>463974</v>
      </c>
      <c r="I37" s="156">
        <v>750141</v>
      </c>
      <c r="J37" s="156">
        <v>0</v>
      </c>
      <c r="K37" s="156">
        <v>0</v>
      </c>
      <c r="L37" s="156">
        <v>750141</v>
      </c>
      <c r="M37" s="156">
        <v>652078.56999999995</v>
      </c>
      <c r="N37" s="156">
        <v>32353.93</v>
      </c>
      <c r="O37" s="156">
        <v>130416.36</v>
      </c>
      <c r="Q37" s="29"/>
    </row>
    <row r="38" spans="1:17" x14ac:dyDescent="0.3">
      <c r="A38" s="154" t="s">
        <v>305</v>
      </c>
      <c r="B38" s="154" t="s">
        <v>244</v>
      </c>
      <c r="C38" s="154" t="s">
        <v>243</v>
      </c>
      <c r="D38" s="154" t="s">
        <v>326</v>
      </c>
      <c r="E38" s="154" t="s">
        <v>252</v>
      </c>
      <c r="F38" s="155">
        <v>45155</v>
      </c>
      <c r="G38" s="154" t="s">
        <v>75</v>
      </c>
      <c r="H38" s="190">
        <v>462350</v>
      </c>
      <c r="I38" s="156">
        <v>745823.28</v>
      </c>
      <c r="J38" s="156">
        <v>0</v>
      </c>
      <c r="K38" s="156">
        <v>0</v>
      </c>
      <c r="L38" s="156">
        <v>745823.28</v>
      </c>
      <c r="M38" s="156">
        <v>744361.28</v>
      </c>
      <c r="N38" s="156">
        <v>36907.760000000002</v>
      </c>
      <c r="O38" s="156">
        <v>38369.760000000002</v>
      </c>
      <c r="Q38" s="29"/>
    </row>
    <row r="39" spans="1:17" ht="28.8" x14ac:dyDescent="0.3">
      <c r="A39" s="154" t="s">
        <v>305</v>
      </c>
      <c r="B39" s="154" t="s">
        <v>298</v>
      </c>
      <c r="C39" s="154" t="s">
        <v>296</v>
      </c>
      <c r="D39" s="154" t="s">
        <v>306</v>
      </c>
      <c r="E39" s="154" t="s">
        <v>36</v>
      </c>
      <c r="F39" s="155">
        <v>45246</v>
      </c>
      <c r="G39" s="154" t="s">
        <v>75</v>
      </c>
      <c r="H39" s="190">
        <v>462690</v>
      </c>
      <c r="I39" s="156">
        <v>740998</v>
      </c>
      <c r="J39" s="156">
        <v>0</v>
      </c>
      <c r="K39" s="156">
        <v>0</v>
      </c>
      <c r="L39" s="156">
        <v>740998</v>
      </c>
      <c r="M39" s="156">
        <v>633444.23</v>
      </c>
      <c r="N39" s="156">
        <v>0</v>
      </c>
      <c r="O39" s="156">
        <v>107553.77</v>
      </c>
      <c r="Q39" s="29"/>
    </row>
    <row r="40" spans="1:17" x14ac:dyDescent="0.3">
      <c r="A40" s="154" t="s">
        <v>305</v>
      </c>
      <c r="B40" s="154" t="s">
        <v>171</v>
      </c>
      <c r="C40" s="154" t="s">
        <v>122</v>
      </c>
      <c r="D40" s="154" t="s">
        <v>1515</v>
      </c>
      <c r="E40" s="154" t="s">
        <v>95</v>
      </c>
      <c r="F40" s="155"/>
      <c r="G40" s="154" t="s">
        <v>75</v>
      </c>
      <c r="H40" s="190">
        <v>464257</v>
      </c>
      <c r="I40" s="156">
        <v>719348</v>
      </c>
      <c r="J40" s="156">
        <v>0</v>
      </c>
      <c r="K40" s="156">
        <v>0</v>
      </c>
      <c r="L40" s="156">
        <v>719348</v>
      </c>
      <c r="M40" s="156">
        <v>630432.35</v>
      </c>
      <c r="N40" s="156">
        <v>0</v>
      </c>
      <c r="O40" s="156">
        <v>88915.65</v>
      </c>
      <c r="Q40" s="29"/>
    </row>
    <row r="41" spans="1:17" x14ac:dyDescent="0.3">
      <c r="A41" s="154" t="s">
        <v>305</v>
      </c>
      <c r="B41" s="154" t="s">
        <v>208</v>
      </c>
      <c r="C41" s="154" t="s">
        <v>170</v>
      </c>
      <c r="D41" s="154" t="s">
        <v>341</v>
      </c>
      <c r="E41" s="154" t="s">
        <v>101</v>
      </c>
      <c r="F41" s="155">
        <v>45338</v>
      </c>
      <c r="G41" s="154" t="s">
        <v>75</v>
      </c>
      <c r="H41" s="190">
        <v>462966</v>
      </c>
      <c r="I41" s="156">
        <v>690850</v>
      </c>
      <c r="J41" s="156">
        <v>0</v>
      </c>
      <c r="K41" s="156">
        <v>0</v>
      </c>
      <c r="L41" s="156">
        <v>690850</v>
      </c>
      <c r="M41" s="156">
        <v>585506.94999999995</v>
      </c>
      <c r="N41" s="156">
        <v>0</v>
      </c>
      <c r="O41" s="156">
        <v>105343.05</v>
      </c>
      <c r="Q41" s="29"/>
    </row>
    <row r="42" spans="1:17" x14ac:dyDescent="0.3">
      <c r="A42" s="154" t="s">
        <v>305</v>
      </c>
      <c r="B42" s="154" t="s">
        <v>188</v>
      </c>
      <c r="C42" s="154" t="s">
        <v>142</v>
      </c>
      <c r="D42" s="154" t="s">
        <v>359</v>
      </c>
      <c r="E42" s="154" t="s">
        <v>354</v>
      </c>
      <c r="F42" s="155"/>
      <c r="G42" s="154" t="s">
        <v>75</v>
      </c>
      <c r="H42" s="190">
        <v>464064</v>
      </c>
      <c r="I42" s="156">
        <v>688469</v>
      </c>
      <c r="J42" s="156">
        <v>0</v>
      </c>
      <c r="K42" s="156">
        <v>0</v>
      </c>
      <c r="L42" s="156">
        <v>688469</v>
      </c>
      <c r="M42" s="156">
        <v>274263.2</v>
      </c>
      <c r="N42" s="156">
        <v>13713.17</v>
      </c>
      <c r="O42" s="156">
        <v>427918.97</v>
      </c>
      <c r="Q42" s="29"/>
    </row>
    <row r="43" spans="1:17" x14ac:dyDescent="0.3">
      <c r="A43" s="154" t="s">
        <v>305</v>
      </c>
      <c r="B43" s="154" t="s">
        <v>301</v>
      </c>
      <c r="C43" s="154" t="s">
        <v>300</v>
      </c>
      <c r="D43" s="154" t="s">
        <v>76</v>
      </c>
      <c r="E43" s="154" t="s">
        <v>49</v>
      </c>
      <c r="F43" s="155"/>
      <c r="G43" s="154" t="s">
        <v>75</v>
      </c>
      <c r="H43" s="190">
        <v>463979</v>
      </c>
      <c r="I43" s="156">
        <v>662560</v>
      </c>
      <c r="J43" s="156">
        <v>0</v>
      </c>
      <c r="K43" s="156">
        <v>0</v>
      </c>
      <c r="L43" s="156">
        <v>662560</v>
      </c>
      <c r="M43" s="156">
        <v>573980</v>
      </c>
      <c r="N43" s="156">
        <v>28699</v>
      </c>
      <c r="O43" s="156">
        <v>117279</v>
      </c>
      <c r="Q43" s="29"/>
    </row>
    <row r="44" spans="1:17" x14ac:dyDescent="0.3">
      <c r="A44" s="154" t="s">
        <v>305</v>
      </c>
      <c r="B44" s="154" t="s">
        <v>188</v>
      </c>
      <c r="C44" s="154" t="s">
        <v>142</v>
      </c>
      <c r="D44" s="154" t="s">
        <v>1516</v>
      </c>
      <c r="E44" s="154" t="s">
        <v>365</v>
      </c>
      <c r="F44" s="155"/>
      <c r="G44" s="154" t="s">
        <v>75</v>
      </c>
      <c r="H44" s="190">
        <v>463553</v>
      </c>
      <c r="I44" s="156">
        <v>623224.34</v>
      </c>
      <c r="J44" s="156">
        <v>0</v>
      </c>
      <c r="K44" s="156">
        <v>0</v>
      </c>
      <c r="L44" s="156">
        <v>623224.34</v>
      </c>
      <c r="M44" s="156">
        <v>474517.87</v>
      </c>
      <c r="N44" s="156">
        <v>0</v>
      </c>
      <c r="O44" s="156">
        <v>148706.47</v>
      </c>
      <c r="Q44" s="29"/>
    </row>
    <row r="45" spans="1:17" x14ac:dyDescent="0.3">
      <c r="A45" s="154" t="s">
        <v>305</v>
      </c>
      <c r="B45" s="154" t="s">
        <v>185</v>
      </c>
      <c r="C45" s="154" t="s">
        <v>135</v>
      </c>
      <c r="D45" s="154" t="s">
        <v>302</v>
      </c>
      <c r="E45" s="154" t="s">
        <v>44</v>
      </c>
      <c r="F45" s="155">
        <v>45723</v>
      </c>
      <c r="G45" s="154" t="s">
        <v>75</v>
      </c>
      <c r="H45" s="190">
        <v>464265</v>
      </c>
      <c r="I45" s="156">
        <v>525355.67000000004</v>
      </c>
      <c r="J45" s="156">
        <v>0</v>
      </c>
      <c r="K45" s="156">
        <v>0</v>
      </c>
      <c r="L45" s="156">
        <v>525355.67000000004</v>
      </c>
      <c r="M45" s="156">
        <v>525355.67000000004</v>
      </c>
      <c r="N45" s="156">
        <v>26267.79</v>
      </c>
      <c r="O45" s="156">
        <v>26267.79</v>
      </c>
      <c r="Q45" s="29"/>
    </row>
    <row r="46" spans="1:17" x14ac:dyDescent="0.3">
      <c r="A46" s="154" t="s">
        <v>305</v>
      </c>
      <c r="B46" s="154" t="s">
        <v>171</v>
      </c>
      <c r="C46" s="154" t="s">
        <v>122</v>
      </c>
      <c r="D46" s="154" t="s">
        <v>109</v>
      </c>
      <c r="E46" s="154" t="s">
        <v>103</v>
      </c>
      <c r="F46" s="155"/>
      <c r="G46" s="154" t="s">
        <v>75</v>
      </c>
      <c r="H46" s="190">
        <v>464524</v>
      </c>
      <c r="I46" s="156">
        <v>439724.38</v>
      </c>
      <c r="J46" s="156">
        <v>0</v>
      </c>
      <c r="K46" s="156">
        <v>0</v>
      </c>
      <c r="L46" s="156">
        <v>439724.38</v>
      </c>
      <c r="M46" s="156">
        <v>21848.03</v>
      </c>
      <c r="N46" s="156">
        <v>0</v>
      </c>
      <c r="O46" s="156">
        <v>417876.35</v>
      </c>
      <c r="Q46" s="29"/>
    </row>
    <row r="47" spans="1:17" x14ac:dyDescent="0.3">
      <c r="A47" s="154" t="s">
        <v>305</v>
      </c>
      <c r="B47" s="154" t="s">
        <v>213</v>
      </c>
      <c r="C47" s="154" t="s">
        <v>128</v>
      </c>
      <c r="D47" s="154" t="s">
        <v>317</v>
      </c>
      <c r="E47" s="154" t="s">
        <v>97</v>
      </c>
      <c r="F47" s="155">
        <v>45595</v>
      </c>
      <c r="G47" s="154" t="s">
        <v>75</v>
      </c>
      <c r="H47" s="190">
        <v>463898</v>
      </c>
      <c r="I47" s="156">
        <v>433762.6</v>
      </c>
      <c r="J47" s="156">
        <v>0</v>
      </c>
      <c r="K47" s="156">
        <v>0</v>
      </c>
      <c r="L47" s="156">
        <v>433762.6</v>
      </c>
      <c r="M47" s="156">
        <v>2175</v>
      </c>
      <c r="N47" s="156">
        <v>0</v>
      </c>
      <c r="O47" s="156">
        <v>431587.6</v>
      </c>
      <c r="Q47" s="29"/>
    </row>
    <row r="48" spans="1:17" x14ac:dyDescent="0.3">
      <c r="A48" s="154" t="s">
        <v>305</v>
      </c>
      <c r="B48" s="154" t="s">
        <v>214</v>
      </c>
      <c r="C48" s="154" t="s">
        <v>124</v>
      </c>
      <c r="D48" s="154" t="s">
        <v>319</v>
      </c>
      <c r="E48" s="154" t="s">
        <v>303</v>
      </c>
      <c r="F48" s="155"/>
      <c r="G48" s="154" t="s">
        <v>75</v>
      </c>
      <c r="H48" s="190">
        <v>463122</v>
      </c>
      <c r="I48" s="156">
        <v>384375</v>
      </c>
      <c r="J48" s="156">
        <v>0</v>
      </c>
      <c r="K48" s="156">
        <v>0</v>
      </c>
      <c r="L48" s="156">
        <v>384375</v>
      </c>
      <c r="M48" s="156">
        <v>347859.38</v>
      </c>
      <c r="N48" s="156">
        <v>0</v>
      </c>
      <c r="O48" s="156">
        <v>36515.620000000003</v>
      </c>
      <c r="Q48" s="29"/>
    </row>
    <row r="49" spans="1:17" x14ac:dyDescent="0.3">
      <c r="A49" s="154" t="s">
        <v>305</v>
      </c>
      <c r="B49" s="154" t="s">
        <v>190</v>
      </c>
      <c r="C49" s="154" t="s">
        <v>144</v>
      </c>
      <c r="D49" s="154" t="s">
        <v>334</v>
      </c>
      <c r="E49" s="154" t="s">
        <v>311</v>
      </c>
      <c r="F49" s="155"/>
      <c r="G49" s="154" t="s">
        <v>75</v>
      </c>
      <c r="H49" s="190">
        <v>463132</v>
      </c>
      <c r="I49" s="156">
        <v>375734.38</v>
      </c>
      <c r="J49" s="156">
        <v>0</v>
      </c>
      <c r="K49" s="156">
        <v>0</v>
      </c>
      <c r="L49" s="156">
        <v>375734.38</v>
      </c>
      <c r="M49" s="156">
        <v>350851.38</v>
      </c>
      <c r="N49" s="156">
        <v>17542.57</v>
      </c>
      <c r="O49" s="156">
        <v>42425.57</v>
      </c>
      <c r="Q49" s="29"/>
    </row>
    <row r="50" spans="1:17" x14ac:dyDescent="0.3">
      <c r="A50" s="154" t="s">
        <v>305</v>
      </c>
      <c r="B50" s="154" t="s">
        <v>295</v>
      </c>
      <c r="C50" s="154" t="s">
        <v>294</v>
      </c>
      <c r="D50" s="154" t="s">
        <v>302</v>
      </c>
      <c r="E50" s="154" t="s">
        <v>44</v>
      </c>
      <c r="F50" s="155">
        <v>45723</v>
      </c>
      <c r="G50" s="154" t="s">
        <v>75</v>
      </c>
      <c r="H50" s="190">
        <v>464270</v>
      </c>
      <c r="I50" s="156">
        <v>372238</v>
      </c>
      <c r="J50" s="156">
        <v>0</v>
      </c>
      <c r="K50" s="156">
        <v>0</v>
      </c>
      <c r="L50" s="156">
        <v>372238</v>
      </c>
      <c r="M50" s="156">
        <v>372238</v>
      </c>
      <c r="N50" s="156">
        <v>18611.91</v>
      </c>
      <c r="O50" s="156">
        <v>18611.91</v>
      </c>
      <c r="Q50" s="29"/>
    </row>
    <row r="51" spans="1:17" x14ac:dyDescent="0.3">
      <c r="A51" s="154" t="s">
        <v>305</v>
      </c>
      <c r="B51" s="154" t="s">
        <v>230</v>
      </c>
      <c r="C51" s="154" t="s">
        <v>229</v>
      </c>
      <c r="D51" s="154" t="s">
        <v>302</v>
      </c>
      <c r="E51" s="154" t="s">
        <v>44</v>
      </c>
      <c r="F51" s="155">
        <v>45723</v>
      </c>
      <c r="G51" s="154" t="s">
        <v>75</v>
      </c>
      <c r="H51" s="190">
        <v>464268</v>
      </c>
      <c r="I51" s="156">
        <v>365734.21</v>
      </c>
      <c r="J51" s="156">
        <v>0</v>
      </c>
      <c r="K51" s="156">
        <v>0</v>
      </c>
      <c r="L51" s="156">
        <v>365734.21</v>
      </c>
      <c r="M51" s="156">
        <v>365734.21</v>
      </c>
      <c r="N51" s="156">
        <v>18286.71</v>
      </c>
      <c r="O51" s="156">
        <v>18286.71</v>
      </c>
      <c r="Q51" s="29"/>
    </row>
    <row r="52" spans="1:17" x14ac:dyDescent="0.3">
      <c r="A52" s="154" t="s">
        <v>305</v>
      </c>
      <c r="B52" s="154" t="s">
        <v>197</v>
      </c>
      <c r="C52" s="154" t="s">
        <v>153</v>
      </c>
      <c r="D52" s="154" t="s">
        <v>302</v>
      </c>
      <c r="E52" s="154" t="s">
        <v>44</v>
      </c>
      <c r="F52" s="155">
        <v>45723</v>
      </c>
      <c r="G52" s="154" t="s">
        <v>75</v>
      </c>
      <c r="H52" s="190">
        <v>464264</v>
      </c>
      <c r="I52" s="156">
        <v>343441.73</v>
      </c>
      <c r="J52" s="156">
        <v>0</v>
      </c>
      <c r="K52" s="156">
        <v>0</v>
      </c>
      <c r="L52" s="156">
        <v>343441.73</v>
      </c>
      <c r="M52" s="156">
        <v>343441.73</v>
      </c>
      <c r="N52" s="156">
        <v>17172.09</v>
      </c>
      <c r="O52" s="156">
        <v>17172.09</v>
      </c>
      <c r="Q52" s="29"/>
    </row>
    <row r="53" spans="1:17" x14ac:dyDescent="0.3">
      <c r="A53" s="154" t="s">
        <v>305</v>
      </c>
      <c r="B53" s="154" t="s">
        <v>209</v>
      </c>
      <c r="C53" s="154" t="s">
        <v>169</v>
      </c>
      <c r="D53" s="154" t="s">
        <v>302</v>
      </c>
      <c r="E53" s="154" t="s">
        <v>44</v>
      </c>
      <c r="F53" s="155">
        <v>45723</v>
      </c>
      <c r="G53" s="154" t="s">
        <v>75</v>
      </c>
      <c r="H53" s="190">
        <v>464266</v>
      </c>
      <c r="I53" s="156">
        <v>302796.61</v>
      </c>
      <c r="J53" s="156">
        <v>0</v>
      </c>
      <c r="K53" s="156">
        <v>0</v>
      </c>
      <c r="L53" s="156">
        <v>302796.61</v>
      </c>
      <c r="M53" s="156">
        <v>302796.61</v>
      </c>
      <c r="N53" s="156">
        <v>15139.83</v>
      </c>
      <c r="O53" s="156">
        <v>15139.83</v>
      </c>
      <c r="Q53" s="29"/>
    </row>
    <row r="54" spans="1:17" x14ac:dyDescent="0.3">
      <c r="A54" s="154" t="s">
        <v>305</v>
      </c>
      <c r="B54" s="154" t="s">
        <v>273</v>
      </c>
      <c r="C54" s="154" t="s">
        <v>267</v>
      </c>
      <c r="D54" s="154" t="s">
        <v>1561</v>
      </c>
      <c r="E54" s="154" t="s">
        <v>1557</v>
      </c>
      <c r="F54" s="155">
        <v>45875</v>
      </c>
      <c r="G54" s="154" t="s">
        <v>75</v>
      </c>
      <c r="H54" s="190">
        <v>464897</v>
      </c>
      <c r="I54" s="156">
        <v>300347.83</v>
      </c>
      <c r="J54" s="156">
        <v>0</v>
      </c>
      <c r="K54" s="156">
        <v>0</v>
      </c>
      <c r="L54" s="156">
        <v>300347.83</v>
      </c>
      <c r="M54" s="156">
        <v>0</v>
      </c>
      <c r="N54" s="156">
        <v>0</v>
      </c>
      <c r="O54" s="156">
        <v>300347.83</v>
      </c>
      <c r="Q54" s="29"/>
    </row>
    <row r="55" spans="1:17" x14ac:dyDescent="0.3">
      <c r="A55" s="154" t="s">
        <v>305</v>
      </c>
      <c r="B55" s="154" t="s">
        <v>184</v>
      </c>
      <c r="C55" s="154" t="s">
        <v>133</v>
      </c>
      <c r="D55" s="154" t="s">
        <v>315</v>
      </c>
      <c r="E55" s="154" t="s">
        <v>46</v>
      </c>
      <c r="F55" s="155">
        <v>45099</v>
      </c>
      <c r="G55" s="154" t="s">
        <v>75</v>
      </c>
      <c r="H55" s="190">
        <v>462091</v>
      </c>
      <c r="I55" s="156">
        <v>280510</v>
      </c>
      <c r="J55" s="156">
        <v>0</v>
      </c>
      <c r="K55" s="156">
        <v>0</v>
      </c>
      <c r="L55" s="156">
        <v>280510</v>
      </c>
      <c r="M55" s="156">
        <v>279780.5</v>
      </c>
      <c r="N55" s="156">
        <v>0</v>
      </c>
      <c r="O55" s="156">
        <v>729.5</v>
      </c>
      <c r="Q55" s="29"/>
    </row>
    <row r="56" spans="1:17" x14ac:dyDescent="0.3">
      <c r="A56" s="154" t="s">
        <v>305</v>
      </c>
      <c r="B56" s="154" t="s">
        <v>211</v>
      </c>
      <c r="C56" s="154" t="s">
        <v>132</v>
      </c>
      <c r="D56" s="154" t="s">
        <v>347</v>
      </c>
      <c r="E56" s="154" t="s">
        <v>313</v>
      </c>
      <c r="F56" s="155"/>
      <c r="G56" s="154" t="s">
        <v>75</v>
      </c>
      <c r="H56" s="190">
        <v>463135</v>
      </c>
      <c r="I56" s="156">
        <v>276873</v>
      </c>
      <c r="J56" s="156">
        <v>0</v>
      </c>
      <c r="K56" s="156">
        <v>0</v>
      </c>
      <c r="L56" s="156">
        <v>276873</v>
      </c>
      <c r="M56" s="156">
        <v>270341.59999999998</v>
      </c>
      <c r="N56" s="156">
        <v>0</v>
      </c>
      <c r="O56" s="156">
        <v>6531.4</v>
      </c>
      <c r="Q56" s="29"/>
    </row>
    <row r="57" spans="1:17" x14ac:dyDescent="0.3">
      <c r="A57" s="154" t="s">
        <v>305</v>
      </c>
      <c r="B57" s="154" t="s">
        <v>171</v>
      </c>
      <c r="C57" s="154" t="s">
        <v>122</v>
      </c>
      <c r="D57" s="154" t="s">
        <v>318</v>
      </c>
      <c r="E57" s="154" t="s">
        <v>43</v>
      </c>
      <c r="F57" s="155">
        <v>44995</v>
      </c>
      <c r="G57" s="154" t="s">
        <v>75</v>
      </c>
      <c r="H57" s="190">
        <v>461651</v>
      </c>
      <c r="I57" s="156">
        <v>271225.90000000002</v>
      </c>
      <c r="J57" s="156">
        <v>0</v>
      </c>
      <c r="K57" s="156">
        <v>0</v>
      </c>
      <c r="L57" s="156">
        <v>271225.90000000002</v>
      </c>
      <c r="M57" s="156">
        <v>226760.9</v>
      </c>
      <c r="N57" s="156">
        <v>0</v>
      </c>
      <c r="O57" s="156">
        <v>44465</v>
      </c>
      <c r="Q57" s="29"/>
    </row>
    <row r="58" spans="1:17" x14ac:dyDescent="0.3">
      <c r="A58" s="154" t="s">
        <v>305</v>
      </c>
      <c r="B58" s="154" t="s">
        <v>301</v>
      </c>
      <c r="C58" s="154" t="s">
        <v>300</v>
      </c>
      <c r="D58" s="154" t="s">
        <v>1517</v>
      </c>
      <c r="E58" s="154" t="s">
        <v>352</v>
      </c>
      <c r="F58" s="155">
        <v>45713</v>
      </c>
      <c r="G58" s="154" t="s">
        <v>75</v>
      </c>
      <c r="H58" s="190">
        <v>464291</v>
      </c>
      <c r="I58" s="156">
        <v>265890.13</v>
      </c>
      <c r="J58" s="156">
        <v>0</v>
      </c>
      <c r="K58" s="156">
        <v>0</v>
      </c>
      <c r="L58" s="156">
        <v>265890.13</v>
      </c>
      <c r="M58" s="156">
        <v>0</v>
      </c>
      <c r="N58" s="156">
        <v>0</v>
      </c>
      <c r="O58" s="156">
        <v>265890.13</v>
      </c>
      <c r="Q58" s="29"/>
    </row>
    <row r="59" spans="1:17" x14ac:dyDescent="0.3">
      <c r="A59" s="154" t="s">
        <v>305</v>
      </c>
      <c r="B59" s="154" t="s">
        <v>254</v>
      </c>
      <c r="C59" s="154" t="s">
        <v>222</v>
      </c>
      <c r="D59" s="154" t="s">
        <v>335</v>
      </c>
      <c r="E59" s="154" t="s">
        <v>253</v>
      </c>
      <c r="F59" s="155"/>
      <c r="G59" s="154" t="s">
        <v>75</v>
      </c>
      <c r="H59" s="190">
        <v>463988</v>
      </c>
      <c r="I59" s="156">
        <v>260890</v>
      </c>
      <c r="J59" s="156">
        <v>0</v>
      </c>
      <c r="K59" s="156">
        <v>0</v>
      </c>
      <c r="L59" s="156">
        <v>260890</v>
      </c>
      <c r="M59" s="156">
        <v>62388.11</v>
      </c>
      <c r="N59" s="156">
        <v>0</v>
      </c>
      <c r="O59" s="156">
        <v>198501.89</v>
      </c>
      <c r="Q59" s="29"/>
    </row>
    <row r="60" spans="1:17" x14ac:dyDescent="0.3">
      <c r="A60" s="154" t="s">
        <v>305</v>
      </c>
      <c r="B60" s="154" t="s">
        <v>281</v>
      </c>
      <c r="C60" s="154" t="s">
        <v>259</v>
      </c>
      <c r="D60" s="154" t="s">
        <v>335</v>
      </c>
      <c r="E60" s="154" t="s">
        <v>253</v>
      </c>
      <c r="F60" s="155"/>
      <c r="G60" s="154" t="s">
        <v>75</v>
      </c>
      <c r="H60" s="190">
        <v>464046</v>
      </c>
      <c r="I60" s="156">
        <v>251635</v>
      </c>
      <c r="J60" s="156">
        <v>0</v>
      </c>
      <c r="K60" s="156">
        <v>0</v>
      </c>
      <c r="L60" s="156">
        <v>251635</v>
      </c>
      <c r="M60" s="156">
        <v>180282.78</v>
      </c>
      <c r="N60" s="156">
        <v>0</v>
      </c>
      <c r="O60" s="156">
        <v>71352.22</v>
      </c>
      <c r="Q60" s="29"/>
    </row>
    <row r="61" spans="1:17" x14ac:dyDescent="0.3">
      <c r="A61" s="154" t="s">
        <v>305</v>
      </c>
      <c r="B61" s="154" t="s">
        <v>185</v>
      </c>
      <c r="C61" s="154" t="s">
        <v>135</v>
      </c>
      <c r="D61" s="154" t="s">
        <v>325</v>
      </c>
      <c r="E61" s="154" t="s">
        <v>236</v>
      </c>
      <c r="F61" s="155">
        <v>45617</v>
      </c>
      <c r="G61" s="154" t="s">
        <v>75</v>
      </c>
      <c r="H61" s="190">
        <v>464346</v>
      </c>
      <c r="I61" s="156">
        <v>245853</v>
      </c>
      <c r="J61" s="156">
        <v>0</v>
      </c>
      <c r="K61" s="156">
        <v>0</v>
      </c>
      <c r="L61" s="156">
        <v>245853</v>
      </c>
      <c r="M61" s="156">
        <v>107075.37</v>
      </c>
      <c r="N61" s="156">
        <v>0</v>
      </c>
      <c r="O61" s="156">
        <v>138777.63</v>
      </c>
      <c r="Q61" s="29"/>
    </row>
    <row r="62" spans="1:17" ht="28.8" x14ac:dyDescent="0.3">
      <c r="A62" s="154" t="s">
        <v>305</v>
      </c>
      <c r="B62" s="154" t="s">
        <v>188</v>
      </c>
      <c r="C62" s="154" t="s">
        <v>142</v>
      </c>
      <c r="D62" s="154" t="s">
        <v>324</v>
      </c>
      <c r="E62" s="154" t="s">
        <v>1518</v>
      </c>
      <c r="F62" s="155">
        <v>45251</v>
      </c>
      <c r="G62" s="154" t="s">
        <v>75</v>
      </c>
      <c r="H62" s="190">
        <v>462705</v>
      </c>
      <c r="I62" s="156">
        <v>243991.3</v>
      </c>
      <c r="J62" s="156">
        <v>0</v>
      </c>
      <c r="K62" s="156">
        <v>0</v>
      </c>
      <c r="L62" s="156">
        <v>243991.3</v>
      </c>
      <c r="M62" s="156">
        <v>127310.12</v>
      </c>
      <c r="N62" s="156">
        <v>0</v>
      </c>
      <c r="O62" s="156">
        <v>116681.18</v>
      </c>
      <c r="Q62" s="29"/>
    </row>
    <row r="63" spans="1:17" x14ac:dyDescent="0.3">
      <c r="A63" s="154" t="s">
        <v>305</v>
      </c>
      <c r="B63" s="154" t="s">
        <v>189</v>
      </c>
      <c r="C63" s="154" t="s">
        <v>146</v>
      </c>
      <c r="D63" s="154" t="s">
        <v>329</v>
      </c>
      <c r="E63" s="154" t="s">
        <v>351</v>
      </c>
      <c r="F63" s="155">
        <v>45069</v>
      </c>
      <c r="G63" s="154" t="s">
        <v>75</v>
      </c>
      <c r="H63" s="190">
        <v>461989</v>
      </c>
      <c r="I63" s="156">
        <v>239954</v>
      </c>
      <c r="J63" s="156">
        <v>0</v>
      </c>
      <c r="K63" s="156">
        <v>0</v>
      </c>
      <c r="L63" s="156">
        <v>239954</v>
      </c>
      <c r="M63" s="156">
        <v>235890.01</v>
      </c>
      <c r="N63" s="156">
        <v>0</v>
      </c>
      <c r="O63" s="156">
        <v>4063.99</v>
      </c>
      <c r="Q63" s="29"/>
    </row>
    <row r="64" spans="1:17" x14ac:dyDescent="0.3">
      <c r="A64" s="154" t="s">
        <v>305</v>
      </c>
      <c r="B64" s="154" t="s">
        <v>201</v>
      </c>
      <c r="C64" s="154" t="s">
        <v>164</v>
      </c>
      <c r="D64" s="154" t="s">
        <v>1519</v>
      </c>
      <c r="E64" s="154" t="s">
        <v>119</v>
      </c>
      <c r="F64" s="155">
        <v>45784</v>
      </c>
      <c r="G64" s="154" t="s">
        <v>75</v>
      </c>
      <c r="H64" s="190">
        <v>464488</v>
      </c>
      <c r="I64" s="156">
        <v>224283.77</v>
      </c>
      <c r="J64" s="156">
        <v>0</v>
      </c>
      <c r="K64" s="156">
        <v>0</v>
      </c>
      <c r="L64" s="156">
        <v>224283.77</v>
      </c>
      <c r="M64" s="156">
        <v>99240</v>
      </c>
      <c r="N64" s="156">
        <v>4962</v>
      </c>
      <c r="O64" s="156">
        <v>130005.77</v>
      </c>
      <c r="Q64" s="29"/>
    </row>
    <row r="65" spans="1:17" x14ac:dyDescent="0.3">
      <c r="A65" s="154" t="s">
        <v>305</v>
      </c>
      <c r="B65" s="154" t="s">
        <v>219</v>
      </c>
      <c r="C65" s="154" t="s">
        <v>181</v>
      </c>
      <c r="D65" s="154" t="s">
        <v>316</v>
      </c>
      <c r="E65" s="154" t="s">
        <v>47</v>
      </c>
      <c r="F65" s="155">
        <v>45022</v>
      </c>
      <c r="G65" s="154" t="s">
        <v>75</v>
      </c>
      <c r="H65" s="190">
        <v>461798</v>
      </c>
      <c r="I65" s="156">
        <v>217929</v>
      </c>
      <c r="J65" s="156">
        <v>0</v>
      </c>
      <c r="K65" s="156">
        <v>0</v>
      </c>
      <c r="L65" s="156">
        <v>217929</v>
      </c>
      <c r="M65" s="156">
        <v>213218.25</v>
      </c>
      <c r="N65" s="156">
        <v>0</v>
      </c>
      <c r="O65" s="156">
        <v>4710.75</v>
      </c>
      <c r="Q65" s="29"/>
    </row>
    <row r="66" spans="1:17" x14ac:dyDescent="0.3">
      <c r="A66" s="154" t="s">
        <v>305</v>
      </c>
      <c r="B66" s="154" t="s">
        <v>279</v>
      </c>
      <c r="C66" s="154" t="s">
        <v>261</v>
      </c>
      <c r="D66" s="154" t="s">
        <v>335</v>
      </c>
      <c r="E66" s="154" t="s">
        <v>253</v>
      </c>
      <c r="F66" s="155"/>
      <c r="G66" s="154" t="s">
        <v>75</v>
      </c>
      <c r="H66" s="190">
        <v>464047</v>
      </c>
      <c r="I66" s="156">
        <v>210209</v>
      </c>
      <c r="J66" s="156">
        <v>0</v>
      </c>
      <c r="K66" s="156">
        <v>0</v>
      </c>
      <c r="L66" s="156">
        <v>210209</v>
      </c>
      <c r="M66" s="156">
        <v>122797.9</v>
      </c>
      <c r="N66" s="156">
        <v>0</v>
      </c>
      <c r="O66" s="156">
        <v>87411.1</v>
      </c>
      <c r="Q66" s="29"/>
    </row>
    <row r="67" spans="1:17" x14ac:dyDescent="0.3">
      <c r="A67" s="154" t="s">
        <v>305</v>
      </c>
      <c r="B67" s="154" t="s">
        <v>213</v>
      </c>
      <c r="C67" s="154" t="s">
        <v>128</v>
      </c>
      <c r="D67" s="154" t="s">
        <v>344</v>
      </c>
      <c r="E67" s="154" t="s">
        <v>48</v>
      </c>
      <c r="F67" s="155"/>
      <c r="G67" s="154" t="s">
        <v>75</v>
      </c>
      <c r="H67" s="190">
        <v>463992</v>
      </c>
      <c r="I67" s="156">
        <v>203408</v>
      </c>
      <c r="J67" s="156">
        <v>0</v>
      </c>
      <c r="K67" s="156">
        <v>0</v>
      </c>
      <c r="L67" s="156">
        <v>203408</v>
      </c>
      <c r="M67" s="156">
        <v>126249.84</v>
      </c>
      <c r="N67" s="156">
        <v>0</v>
      </c>
      <c r="O67" s="156">
        <v>77158.16</v>
      </c>
      <c r="Q67" s="29"/>
    </row>
    <row r="68" spans="1:17" x14ac:dyDescent="0.3">
      <c r="A68" s="154" t="s">
        <v>305</v>
      </c>
      <c r="B68" s="154" t="s">
        <v>208</v>
      </c>
      <c r="C68" s="154" t="s">
        <v>170</v>
      </c>
      <c r="D68" s="154" t="s">
        <v>1520</v>
      </c>
      <c r="E68" s="154" t="s">
        <v>1521</v>
      </c>
      <c r="F68" s="155"/>
      <c r="G68" s="154" t="s">
        <v>75</v>
      </c>
      <c r="H68" s="190">
        <v>464542</v>
      </c>
      <c r="I68" s="156">
        <v>203160.18</v>
      </c>
      <c r="J68" s="156">
        <v>0</v>
      </c>
      <c r="K68" s="156">
        <v>0</v>
      </c>
      <c r="L68" s="156">
        <v>203160.18</v>
      </c>
      <c r="M68" s="156">
        <v>0</v>
      </c>
      <c r="N68" s="156">
        <v>0</v>
      </c>
      <c r="O68" s="156">
        <v>203160.18</v>
      </c>
      <c r="Q68" s="29"/>
    </row>
    <row r="69" spans="1:17" ht="28.8" x14ac:dyDescent="0.3">
      <c r="A69" s="154" t="s">
        <v>305</v>
      </c>
      <c r="B69" s="154" t="s">
        <v>219</v>
      </c>
      <c r="C69" s="154" t="s">
        <v>181</v>
      </c>
      <c r="D69" s="154" t="s">
        <v>324</v>
      </c>
      <c r="E69" s="154" t="s">
        <v>1518</v>
      </c>
      <c r="F69" s="155">
        <v>45007</v>
      </c>
      <c r="G69" s="154" t="s">
        <v>75</v>
      </c>
      <c r="H69" s="190">
        <v>461717</v>
      </c>
      <c r="I69" s="156">
        <v>192395.42</v>
      </c>
      <c r="J69" s="156">
        <v>0</v>
      </c>
      <c r="K69" s="156">
        <v>0</v>
      </c>
      <c r="L69" s="156">
        <v>192395.42</v>
      </c>
      <c r="M69" s="156">
        <v>184977.4</v>
      </c>
      <c r="N69" s="156">
        <v>0</v>
      </c>
      <c r="O69" s="156">
        <v>7418.02</v>
      </c>
      <c r="Q69" s="29"/>
    </row>
    <row r="70" spans="1:17" x14ac:dyDescent="0.3">
      <c r="A70" s="154" t="s">
        <v>305</v>
      </c>
      <c r="B70" s="154" t="s">
        <v>230</v>
      </c>
      <c r="C70" s="154" t="s">
        <v>229</v>
      </c>
      <c r="D70" s="154" t="s">
        <v>329</v>
      </c>
      <c r="E70" s="154" t="s">
        <v>351</v>
      </c>
      <c r="F70" s="155">
        <v>45069</v>
      </c>
      <c r="G70" s="154" t="s">
        <v>75</v>
      </c>
      <c r="H70" s="190">
        <v>461988</v>
      </c>
      <c r="I70" s="156">
        <v>179233</v>
      </c>
      <c r="J70" s="156">
        <v>0</v>
      </c>
      <c r="K70" s="156">
        <v>0</v>
      </c>
      <c r="L70" s="156">
        <v>179233</v>
      </c>
      <c r="M70" s="156">
        <v>177744.49</v>
      </c>
      <c r="N70" s="156">
        <v>0</v>
      </c>
      <c r="O70" s="156">
        <v>1488.51</v>
      </c>
      <c r="Q70" s="29"/>
    </row>
    <row r="71" spans="1:17" x14ac:dyDescent="0.3">
      <c r="A71" s="154" t="s">
        <v>305</v>
      </c>
      <c r="B71" s="154" t="s">
        <v>191</v>
      </c>
      <c r="C71" s="154" t="s">
        <v>148</v>
      </c>
      <c r="D71" s="154" t="s">
        <v>335</v>
      </c>
      <c r="E71" s="154" t="s">
        <v>253</v>
      </c>
      <c r="F71" s="155">
        <v>45385</v>
      </c>
      <c r="G71" s="154" t="s">
        <v>75</v>
      </c>
      <c r="H71" s="190">
        <v>463092</v>
      </c>
      <c r="I71" s="156">
        <v>175705</v>
      </c>
      <c r="J71" s="156">
        <v>0</v>
      </c>
      <c r="K71" s="156">
        <v>0</v>
      </c>
      <c r="L71" s="156">
        <v>175705</v>
      </c>
      <c r="M71" s="156">
        <v>164029</v>
      </c>
      <c r="N71" s="156">
        <v>0</v>
      </c>
      <c r="O71" s="156">
        <v>11676</v>
      </c>
      <c r="Q71" s="29"/>
    </row>
    <row r="72" spans="1:17" x14ac:dyDescent="0.3">
      <c r="A72" s="154" t="s">
        <v>305</v>
      </c>
      <c r="B72" s="154" t="s">
        <v>192</v>
      </c>
      <c r="C72" s="154" t="s">
        <v>149</v>
      </c>
      <c r="D72" s="154" t="s">
        <v>359</v>
      </c>
      <c r="E72" s="154" t="s">
        <v>354</v>
      </c>
      <c r="F72" s="155">
        <v>45425</v>
      </c>
      <c r="G72" s="154" t="s">
        <v>75</v>
      </c>
      <c r="H72" s="190">
        <v>463254</v>
      </c>
      <c r="I72" s="156">
        <v>154729</v>
      </c>
      <c r="J72" s="156">
        <v>0</v>
      </c>
      <c r="K72" s="156">
        <v>0</v>
      </c>
      <c r="L72" s="156">
        <v>154729</v>
      </c>
      <c r="M72" s="156">
        <v>147863</v>
      </c>
      <c r="N72" s="156">
        <v>0</v>
      </c>
      <c r="O72" s="156">
        <v>6866</v>
      </c>
      <c r="Q72" s="29"/>
    </row>
    <row r="73" spans="1:17" x14ac:dyDescent="0.3">
      <c r="A73" s="154" t="s">
        <v>305</v>
      </c>
      <c r="B73" s="154" t="s">
        <v>117</v>
      </c>
      <c r="C73" s="154" t="s">
        <v>114</v>
      </c>
      <c r="D73" s="154" t="s">
        <v>1522</v>
      </c>
      <c r="E73" s="154" t="s">
        <v>33</v>
      </c>
      <c r="F73" s="155">
        <v>45021</v>
      </c>
      <c r="G73" s="154" t="s">
        <v>75</v>
      </c>
      <c r="H73" s="190">
        <v>461780</v>
      </c>
      <c r="I73" s="156">
        <v>153719.57999999999</v>
      </c>
      <c r="J73" s="156">
        <v>0</v>
      </c>
      <c r="K73" s="156">
        <v>0</v>
      </c>
      <c r="L73" s="156">
        <v>153719.57999999999</v>
      </c>
      <c r="M73" s="156">
        <v>111306.19</v>
      </c>
      <c r="N73" s="156">
        <v>0</v>
      </c>
      <c r="O73" s="156">
        <v>42413.39</v>
      </c>
      <c r="Q73" s="29"/>
    </row>
    <row r="74" spans="1:17" x14ac:dyDescent="0.3">
      <c r="A74" s="154" t="s">
        <v>305</v>
      </c>
      <c r="B74" s="154" t="s">
        <v>205</v>
      </c>
      <c r="C74" s="154" t="s">
        <v>179</v>
      </c>
      <c r="D74" s="154" t="s">
        <v>344</v>
      </c>
      <c r="E74" s="154" t="s">
        <v>48</v>
      </c>
      <c r="F74" s="155"/>
      <c r="G74" s="154" t="s">
        <v>75</v>
      </c>
      <c r="H74" s="190">
        <v>463191</v>
      </c>
      <c r="I74" s="156">
        <v>153065</v>
      </c>
      <c r="J74" s="156">
        <v>0</v>
      </c>
      <c r="K74" s="156">
        <v>0</v>
      </c>
      <c r="L74" s="156">
        <v>153065</v>
      </c>
      <c r="M74" s="156">
        <v>138613.45000000001</v>
      </c>
      <c r="N74" s="156">
        <v>0</v>
      </c>
      <c r="O74" s="156">
        <v>14451.55</v>
      </c>
      <c r="Q74" s="29"/>
    </row>
    <row r="75" spans="1:17" x14ac:dyDescent="0.3">
      <c r="A75" s="154" t="s">
        <v>305</v>
      </c>
      <c r="B75" s="154" t="s">
        <v>197</v>
      </c>
      <c r="C75" s="154" t="s">
        <v>153</v>
      </c>
      <c r="D75" s="154" t="s">
        <v>321</v>
      </c>
      <c r="E75" s="154" t="s">
        <v>30</v>
      </c>
      <c r="F75" s="155"/>
      <c r="G75" s="154" t="s">
        <v>75</v>
      </c>
      <c r="H75" s="190">
        <v>464459</v>
      </c>
      <c r="I75" s="156">
        <v>152196</v>
      </c>
      <c r="J75" s="156">
        <v>0</v>
      </c>
      <c r="K75" s="156">
        <v>0</v>
      </c>
      <c r="L75" s="156">
        <v>152196</v>
      </c>
      <c r="M75" s="156">
        <v>60878.400000000001</v>
      </c>
      <c r="N75" s="156">
        <v>0</v>
      </c>
      <c r="O75" s="156">
        <v>91317.6</v>
      </c>
      <c r="Q75" s="29"/>
    </row>
    <row r="76" spans="1:17" x14ac:dyDescent="0.3">
      <c r="A76" s="154" t="s">
        <v>305</v>
      </c>
      <c r="B76" s="154" t="s">
        <v>209</v>
      </c>
      <c r="C76" s="154" t="s">
        <v>169</v>
      </c>
      <c r="D76" s="154" t="s">
        <v>341</v>
      </c>
      <c r="E76" s="154" t="s">
        <v>101</v>
      </c>
      <c r="F76" s="155"/>
      <c r="G76" s="154" t="s">
        <v>75</v>
      </c>
      <c r="H76" s="190">
        <v>463107</v>
      </c>
      <c r="I76" s="156">
        <v>150134</v>
      </c>
      <c r="J76" s="156">
        <v>0</v>
      </c>
      <c r="K76" s="156">
        <v>0</v>
      </c>
      <c r="L76" s="156">
        <v>150134</v>
      </c>
      <c r="M76" s="156">
        <v>136610</v>
      </c>
      <c r="N76" s="156">
        <v>0</v>
      </c>
      <c r="O76" s="156">
        <v>13524</v>
      </c>
      <c r="Q76" s="29"/>
    </row>
    <row r="77" spans="1:17" x14ac:dyDescent="0.3">
      <c r="A77" s="154" t="s">
        <v>305</v>
      </c>
      <c r="B77" s="154" t="s">
        <v>188</v>
      </c>
      <c r="C77" s="154" t="s">
        <v>142</v>
      </c>
      <c r="D77" s="154" t="s">
        <v>1564</v>
      </c>
      <c r="E77" s="154" t="s">
        <v>1565</v>
      </c>
      <c r="F77" s="155"/>
      <c r="G77" s="154" t="s">
        <v>75</v>
      </c>
      <c r="H77" s="190">
        <v>464511</v>
      </c>
      <c r="I77" s="156">
        <v>146315.41</v>
      </c>
      <c r="J77" s="156">
        <v>0</v>
      </c>
      <c r="K77" s="156">
        <v>0</v>
      </c>
      <c r="L77" s="156">
        <v>146315.41</v>
      </c>
      <c r="M77" s="156">
        <v>0</v>
      </c>
      <c r="N77" s="156">
        <v>0</v>
      </c>
      <c r="O77" s="156">
        <v>146315.41</v>
      </c>
      <c r="Q77" s="29"/>
    </row>
    <row r="78" spans="1:17" x14ac:dyDescent="0.3">
      <c r="A78" s="154" t="s">
        <v>305</v>
      </c>
      <c r="B78" s="154" t="s">
        <v>204</v>
      </c>
      <c r="C78" s="154" t="s">
        <v>177</v>
      </c>
      <c r="D78" s="154" t="s">
        <v>344</v>
      </c>
      <c r="E78" s="154" t="s">
        <v>48</v>
      </c>
      <c r="F78" s="155"/>
      <c r="G78" s="154" t="s">
        <v>75</v>
      </c>
      <c r="H78" s="190">
        <v>463192</v>
      </c>
      <c r="I78" s="156">
        <v>145046</v>
      </c>
      <c r="J78" s="156">
        <v>0</v>
      </c>
      <c r="K78" s="156">
        <v>0</v>
      </c>
      <c r="L78" s="156">
        <v>145046</v>
      </c>
      <c r="M78" s="156">
        <v>127889.38</v>
      </c>
      <c r="N78" s="156">
        <v>0</v>
      </c>
      <c r="O78" s="156">
        <v>17156.62</v>
      </c>
      <c r="Q78" s="29"/>
    </row>
    <row r="79" spans="1:17" x14ac:dyDescent="0.3">
      <c r="A79" s="154" t="s">
        <v>305</v>
      </c>
      <c r="B79" s="154" t="s">
        <v>190</v>
      </c>
      <c r="C79" s="154" t="s">
        <v>144</v>
      </c>
      <c r="D79" s="154" t="s">
        <v>327</v>
      </c>
      <c r="E79" s="154" t="s">
        <v>38</v>
      </c>
      <c r="F79" s="155"/>
      <c r="G79" s="154" t="s">
        <v>75</v>
      </c>
      <c r="H79" s="190">
        <v>463228</v>
      </c>
      <c r="I79" s="156">
        <v>134255.01</v>
      </c>
      <c r="J79" s="156">
        <v>0</v>
      </c>
      <c r="K79" s="156">
        <v>0</v>
      </c>
      <c r="L79" s="156">
        <v>134255.01</v>
      </c>
      <c r="M79" s="156">
        <v>112059.43</v>
      </c>
      <c r="N79" s="156">
        <v>0</v>
      </c>
      <c r="O79" s="156">
        <v>22195.58</v>
      </c>
      <c r="Q79" s="29"/>
    </row>
    <row r="80" spans="1:17" x14ac:dyDescent="0.3">
      <c r="A80" s="154" t="s">
        <v>305</v>
      </c>
      <c r="B80" s="154" t="s">
        <v>279</v>
      </c>
      <c r="C80" s="154" t="s">
        <v>261</v>
      </c>
      <c r="D80" s="154" t="s">
        <v>1511</v>
      </c>
      <c r="E80" s="154" t="s">
        <v>1512</v>
      </c>
      <c r="F80" s="155"/>
      <c r="G80" s="154" t="s">
        <v>75</v>
      </c>
      <c r="H80" s="190">
        <v>464028</v>
      </c>
      <c r="I80" s="156">
        <v>133396</v>
      </c>
      <c r="J80" s="156">
        <v>0</v>
      </c>
      <c r="K80" s="156">
        <v>0</v>
      </c>
      <c r="L80" s="156">
        <v>133396</v>
      </c>
      <c r="M80" s="156">
        <v>7234</v>
      </c>
      <c r="N80" s="156">
        <v>0</v>
      </c>
      <c r="O80" s="156">
        <v>126162</v>
      </c>
      <c r="Q80" s="29"/>
    </row>
    <row r="81" spans="1:17" x14ac:dyDescent="0.3">
      <c r="A81" s="154" t="s">
        <v>305</v>
      </c>
      <c r="B81" s="154" t="s">
        <v>278</v>
      </c>
      <c r="C81" s="154" t="s">
        <v>262</v>
      </c>
      <c r="D81" s="154" t="s">
        <v>183</v>
      </c>
      <c r="E81" s="154" t="s">
        <v>91</v>
      </c>
      <c r="F81" s="155">
        <v>45679</v>
      </c>
      <c r="G81" s="154" t="s">
        <v>75</v>
      </c>
      <c r="H81" s="190">
        <v>464139</v>
      </c>
      <c r="I81" s="156">
        <v>128931</v>
      </c>
      <c r="J81" s="156">
        <v>0</v>
      </c>
      <c r="K81" s="156">
        <v>0</v>
      </c>
      <c r="L81" s="156">
        <v>128931</v>
      </c>
      <c r="M81" s="156">
        <v>115973.47</v>
      </c>
      <c r="N81" s="156">
        <v>0</v>
      </c>
      <c r="O81" s="156">
        <v>12957.53</v>
      </c>
      <c r="Q81" s="29"/>
    </row>
    <row r="82" spans="1:17" ht="28.8" x14ac:dyDescent="0.3">
      <c r="A82" s="154" t="s">
        <v>305</v>
      </c>
      <c r="B82" s="154" t="s">
        <v>186</v>
      </c>
      <c r="C82" s="154" t="s">
        <v>139</v>
      </c>
      <c r="D82" s="154" t="s">
        <v>1566</v>
      </c>
      <c r="E82" s="154" t="s">
        <v>1567</v>
      </c>
      <c r="F82" s="155"/>
      <c r="G82" s="154" t="s">
        <v>75</v>
      </c>
      <c r="H82" s="190">
        <v>463800</v>
      </c>
      <c r="I82" s="156">
        <v>121683.44</v>
      </c>
      <c r="J82" s="156">
        <v>0</v>
      </c>
      <c r="K82" s="156">
        <v>0</v>
      </c>
      <c r="L82" s="156">
        <v>121683.44</v>
      </c>
      <c r="M82" s="156">
        <v>121683.43</v>
      </c>
      <c r="N82" s="156">
        <v>6084.16</v>
      </c>
      <c r="O82" s="156">
        <v>6084.17</v>
      </c>
      <c r="Q82" s="29"/>
    </row>
    <row r="83" spans="1:17" x14ac:dyDescent="0.3">
      <c r="A83" s="154" t="s">
        <v>305</v>
      </c>
      <c r="B83" s="154" t="s">
        <v>171</v>
      </c>
      <c r="C83" s="154" t="s">
        <v>122</v>
      </c>
      <c r="D83" s="154" t="s">
        <v>332</v>
      </c>
      <c r="E83" s="154" t="s">
        <v>37</v>
      </c>
      <c r="F83" s="155"/>
      <c r="G83" s="154" t="s">
        <v>75</v>
      </c>
      <c r="H83" s="190">
        <v>464163</v>
      </c>
      <c r="I83" s="156">
        <v>114840</v>
      </c>
      <c r="J83" s="156">
        <v>0</v>
      </c>
      <c r="K83" s="156">
        <v>0</v>
      </c>
      <c r="L83" s="156">
        <v>114840</v>
      </c>
      <c r="M83" s="156">
        <v>42540</v>
      </c>
      <c r="N83" s="156">
        <v>0</v>
      </c>
      <c r="O83" s="156">
        <v>72300</v>
      </c>
      <c r="Q83" s="29"/>
    </row>
    <row r="84" spans="1:17" x14ac:dyDescent="0.3">
      <c r="A84" s="154" t="s">
        <v>305</v>
      </c>
      <c r="B84" s="154" t="s">
        <v>187</v>
      </c>
      <c r="C84" s="154" t="s">
        <v>137</v>
      </c>
      <c r="D84" s="154" t="s">
        <v>325</v>
      </c>
      <c r="E84" s="154" t="s">
        <v>236</v>
      </c>
      <c r="F84" s="155"/>
      <c r="G84" s="154" t="s">
        <v>75</v>
      </c>
      <c r="H84" s="190">
        <v>464347</v>
      </c>
      <c r="I84" s="156">
        <v>114471</v>
      </c>
      <c r="J84" s="156">
        <v>0</v>
      </c>
      <c r="K84" s="156">
        <v>0</v>
      </c>
      <c r="L84" s="156">
        <v>114471</v>
      </c>
      <c r="M84" s="156">
        <v>45933.07</v>
      </c>
      <c r="N84" s="156">
        <v>0</v>
      </c>
      <c r="O84" s="156">
        <v>68537.929999999993</v>
      </c>
      <c r="Q84" s="29"/>
    </row>
    <row r="85" spans="1:17" x14ac:dyDescent="0.3">
      <c r="A85" s="154" t="s">
        <v>305</v>
      </c>
      <c r="B85" s="154" t="s">
        <v>285</v>
      </c>
      <c r="C85" s="154" t="s">
        <v>284</v>
      </c>
      <c r="D85" s="154" t="s">
        <v>337</v>
      </c>
      <c r="E85" s="154" t="s">
        <v>283</v>
      </c>
      <c r="F85" s="155">
        <v>45203</v>
      </c>
      <c r="G85" s="154" t="s">
        <v>75</v>
      </c>
      <c r="H85" s="190">
        <v>462539</v>
      </c>
      <c r="I85" s="156">
        <v>113090</v>
      </c>
      <c r="J85" s="156">
        <v>0</v>
      </c>
      <c r="K85" s="156">
        <v>0</v>
      </c>
      <c r="L85" s="156">
        <v>113090</v>
      </c>
      <c r="M85" s="156">
        <v>112680</v>
      </c>
      <c r="N85" s="156">
        <v>0</v>
      </c>
      <c r="O85" s="156">
        <v>410</v>
      </c>
      <c r="Q85" s="29"/>
    </row>
    <row r="86" spans="1:17" x14ac:dyDescent="0.3">
      <c r="A86" s="154" t="s">
        <v>305</v>
      </c>
      <c r="B86" s="154" t="s">
        <v>282</v>
      </c>
      <c r="C86" s="154" t="s">
        <v>258</v>
      </c>
      <c r="D86" s="154" t="s">
        <v>1523</v>
      </c>
      <c r="E86" s="154" t="s">
        <v>310</v>
      </c>
      <c r="F86" s="155"/>
      <c r="G86" s="154" t="s">
        <v>75</v>
      </c>
      <c r="H86" s="190">
        <v>464898</v>
      </c>
      <c r="I86" s="156">
        <v>108019.04</v>
      </c>
      <c r="J86" s="156">
        <v>0</v>
      </c>
      <c r="K86" s="156">
        <v>0</v>
      </c>
      <c r="L86" s="156">
        <v>108019.04</v>
      </c>
      <c r="M86" s="156">
        <v>0</v>
      </c>
      <c r="N86" s="156">
        <v>0</v>
      </c>
      <c r="O86" s="156">
        <v>108019.04</v>
      </c>
      <c r="Q86" s="29"/>
    </row>
    <row r="87" spans="1:17" x14ac:dyDescent="0.3">
      <c r="A87" s="154" t="s">
        <v>305</v>
      </c>
      <c r="B87" s="154" t="s">
        <v>199</v>
      </c>
      <c r="C87" s="154" t="s">
        <v>155</v>
      </c>
      <c r="D87" s="154" t="s">
        <v>183</v>
      </c>
      <c r="E87" s="154" t="s">
        <v>91</v>
      </c>
      <c r="F87" s="155">
        <v>44998</v>
      </c>
      <c r="G87" s="154" t="s">
        <v>75</v>
      </c>
      <c r="H87" s="190">
        <v>461671</v>
      </c>
      <c r="I87" s="156">
        <v>101790</v>
      </c>
      <c r="J87" s="156">
        <v>0</v>
      </c>
      <c r="K87" s="156">
        <v>0</v>
      </c>
      <c r="L87" s="156">
        <v>101790</v>
      </c>
      <c r="M87" s="156">
        <v>96700.5</v>
      </c>
      <c r="N87" s="156">
        <v>0</v>
      </c>
      <c r="O87" s="156">
        <v>5089.5</v>
      </c>
      <c r="Q87" s="29"/>
    </row>
    <row r="88" spans="1:17" x14ac:dyDescent="0.3">
      <c r="A88" s="154" t="s">
        <v>305</v>
      </c>
      <c r="B88" s="154" t="s">
        <v>188</v>
      </c>
      <c r="C88" s="154" t="s">
        <v>142</v>
      </c>
      <c r="D88" s="154" t="s">
        <v>342</v>
      </c>
      <c r="E88" s="154" t="s">
        <v>239</v>
      </c>
      <c r="F88" s="155"/>
      <c r="G88" s="154" t="s">
        <v>75</v>
      </c>
      <c r="H88" s="190">
        <v>464478</v>
      </c>
      <c r="I88" s="156">
        <v>99000</v>
      </c>
      <c r="J88" s="156">
        <v>0</v>
      </c>
      <c r="K88" s="156">
        <v>0</v>
      </c>
      <c r="L88" s="156">
        <v>99000</v>
      </c>
      <c r="M88" s="156">
        <v>0</v>
      </c>
      <c r="N88" s="156">
        <v>0</v>
      </c>
      <c r="O88" s="156">
        <v>99000</v>
      </c>
      <c r="Q88" s="29"/>
    </row>
    <row r="89" spans="1:17" x14ac:dyDescent="0.3">
      <c r="A89" s="154" t="s">
        <v>305</v>
      </c>
      <c r="B89" s="154" t="s">
        <v>171</v>
      </c>
      <c r="C89" s="154" t="s">
        <v>122</v>
      </c>
      <c r="D89" s="154" t="s">
        <v>1524</v>
      </c>
      <c r="E89" s="154" t="s">
        <v>1525</v>
      </c>
      <c r="F89" s="155"/>
      <c r="G89" s="154" t="s">
        <v>75</v>
      </c>
      <c r="H89" s="190">
        <v>464237</v>
      </c>
      <c r="I89" s="156">
        <v>91560</v>
      </c>
      <c r="J89" s="156">
        <v>0</v>
      </c>
      <c r="K89" s="156">
        <v>0</v>
      </c>
      <c r="L89" s="156">
        <v>91560</v>
      </c>
      <c r="M89" s="156">
        <v>50417.5</v>
      </c>
      <c r="N89" s="156">
        <v>0</v>
      </c>
      <c r="O89" s="156">
        <v>41142.5</v>
      </c>
      <c r="Q89" s="29"/>
    </row>
    <row r="90" spans="1:17" ht="28.8" x14ac:dyDescent="0.3">
      <c r="A90" s="154" t="s">
        <v>305</v>
      </c>
      <c r="B90" s="154" t="s">
        <v>190</v>
      </c>
      <c r="C90" s="154" t="s">
        <v>144</v>
      </c>
      <c r="D90" s="154" t="s">
        <v>324</v>
      </c>
      <c r="E90" s="154" t="s">
        <v>1518</v>
      </c>
      <c r="F90" s="155">
        <v>45209</v>
      </c>
      <c r="G90" s="154" t="s">
        <v>75</v>
      </c>
      <c r="H90" s="190">
        <v>462560</v>
      </c>
      <c r="I90" s="156">
        <v>91499</v>
      </c>
      <c r="J90" s="156">
        <v>0</v>
      </c>
      <c r="K90" s="156">
        <v>0</v>
      </c>
      <c r="L90" s="156">
        <v>91499</v>
      </c>
      <c r="M90" s="156">
        <v>89499</v>
      </c>
      <c r="N90" s="156">
        <v>0</v>
      </c>
      <c r="O90" s="156">
        <v>2000</v>
      </c>
      <c r="Q90" s="29"/>
    </row>
    <row r="91" spans="1:17" x14ac:dyDescent="0.3">
      <c r="A91" s="154" t="s">
        <v>305</v>
      </c>
      <c r="B91" s="154" t="s">
        <v>216</v>
      </c>
      <c r="C91" s="154" t="s">
        <v>121</v>
      </c>
      <c r="D91" s="154" t="s">
        <v>325</v>
      </c>
      <c r="E91" s="154" t="s">
        <v>236</v>
      </c>
      <c r="F91" s="155"/>
      <c r="G91" s="154" t="s">
        <v>75</v>
      </c>
      <c r="H91" s="190">
        <v>464067</v>
      </c>
      <c r="I91" s="156">
        <v>91196</v>
      </c>
      <c r="J91" s="156">
        <v>0</v>
      </c>
      <c r="K91" s="156">
        <v>0</v>
      </c>
      <c r="L91" s="156">
        <v>91196</v>
      </c>
      <c r="M91" s="156">
        <v>22791.02</v>
      </c>
      <c r="N91" s="156">
        <v>0</v>
      </c>
      <c r="O91" s="156">
        <v>68404.98</v>
      </c>
      <c r="Q91" s="29"/>
    </row>
    <row r="92" spans="1:17" x14ac:dyDescent="0.3">
      <c r="A92" s="154" t="s">
        <v>305</v>
      </c>
      <c r="B92" s="154" t="s">
        <v>282</v>
      </c>
      <c r="C92" s="154" t="s">
        <v>258</v>
      </c>
      <c r="D92" s="154" t="s">
        <v>347</v>
      </c>
      <c r="E92" s="154" t="s">
        <v>313</v>
      </c>
      <c r="F92" s="155"/>
      <c r="G92" s="154" t="s">
        <v>75</v>
      </c>
      <c r="H92" s="190">
        <v>463141</v>
      </c>
      <c r="I92" s="156">
        <v>90550</v>
      </c>
      <c r="J92" s="156">
        <v>0</v>
      </c>
      <c r="K92" s="156">
        <v>0</v>
      </c>
      <c r="L92" s="156">
        <v>90550</v>
      </c>
      <c r="M92" s="156">
        <v>86957.95</v>
      </c>
      <c r="N92" s="156">
        <v>0</v>
      </c>
      <c r="O92" s="156">
        <v>3592.05</v>
      </c>
      <c r="Q92" s="29"/>
    </row>
    <row r="93" spans="1:17" x14ac:dyDescent="0.3">
      <c r="A93" s="154" t="s">
        <v>305</v>
      </c>
      <c r="B93" s="154" t="s">
        <v>1526</v>
      </c>
      <c r="C93" s="154" t="s">
        <v>1527</v>
      </c>
      <c r="D93" s="154" t="s">
        <v>335</v>
      </c>
      <c r="E93" s="154" t="s">
        <v>253</v>
      </c>
      <c r="F93" s="155"/>
      <c r="G93" s="154" t="s">
        <v>75</v>
      </c>
      <c r="H93" s="190">
        <v>463989</v>
      </c>
      <c r="I93" s="156">
        <v>89858</v>
      </c>
      <c r="J93" s="156">
        <v>0</v>
      </c>
      <c r="K93" s="156">
        <v>0</v>
      </c>
      <c r="L93" s="156">
        <v>89858</v>
      </c>
      <c r="M93" s="156">
        <v>20542.93</v>
      </c>
      <c r="N93" s="156">
        <v>0</v>
      </c>
      <c r="O93" s="156">
        <v>69315.070000000007</v>
      </c>
      <c r="Q93" s="29"/>
    </row>
    <row r="94" spans="1:17" x14ac:dyDescent="0.3">
      <c r="A94" s="154" t="s">
        <v>305</v>
      </c>
      <c r="B94" s="154" t="s">
        <v>1528</v>
      </c>
      <c r="C94" s="154" t="s">
        <v>1529</v>
      </c>
      <c r="D94" s="154" t="s">
        <v>325</v>
      </c>
      <c r="E94" s="154" t="s">
        <v>236</v>
      </c>
      <c r="F94" s="155"/>
      <c r="G94" s="154" t="s">
        <v>75</v>
      </c>
      <c r="H94" s="190">
        <v>464484</v>
      </c>
      <c r="I94" s="156">
        <v>88800</v>
      </c>
      <c r="J94" s="156">
        <v>0</v>
      </c>
      <c r="K94" s="156">
        <v>0</v>
      </c>
      <c r="L94" s="156">
        <v>88800</v>
      </c>
      <c r="M94" s="156">
        <v>22166.41</v>
      </c>
      <c r="N94" s="156">
        <v>0</v>
      </c>
      <c r="O94" s="156">
        <v>66633.59</v>
      </c>
      <c r="Q94" s="29"/>
    </row>
    <row r="95" spans="1:17" x14ac:dyDescent="0.3">
      <c r="A95" s="154" t="s">
        <v>305</v>
      </c>
      <c r="B95" s="154" t="s">
        <v>188</v>
      </c>
      <c r="C95" s="154" t="s">
        <v>142</v>
      </c>
      <c r="D95" s="154" t="s">
        <v>183</v>
      </c>
      <c r="E95" s="154" t="s">
        <v>91</v>
      </c>
      <c r="F95" s="155">
        <v>44998</v>
      </c>
      <c r="G95" s="154" t="s">
        <v>75</v>
      </c>
      <c r="H95" s="190">
        <v>461663</v>
      </c>
      <c r="I95" s="156">
        <v>82754</v>
      </c>
      <c r="J95" s="156">
        <v>0</v>
      </c>
      <c r="K95" s="156">
        <v>0</v>
      </c>
      <c r="L95" s="156">
        <v>82754</v>
      </c>
      <c r="M95" s="156">
        <v>78616.3</v>
      </c>
      <c r="N95" s="156">
        <v>0</v>
      </c>
      <c r="O95" s="156">
        <v>4137.7</v>
      </c>
      <c r="Q95" s="29"/>
    </row>
    <row r="96" spans="1:17" x14ac:dyDescent="0.3">
      <c r="A96" s="154" t="s">
        <v>305</v>
      </c>
      <c r="B96" s="154" t="s">
        <v>208</v>
      </c>
      <c r="C96" s="154" t="s">
        <v>170</v>
      </c>
      <c r="D96" s="154" t="s">
        <v>183</v>
      </c>
      <c r="E96" s="154" t="s">
        <v>91</v>
      </c>
      <c r="F96" s="155">
        <v>44998</v>
      </c>
      <c r="G96" s="154" t="s">
        <v>75</v>
      </c>
      <c r="H96" s="190">
        <v>461680</v>
      </c>
      <c r="I96" s="156">
        <v>82309</v>
      </c>
      <c r="J96" s="156">
        <v>0</v>
      </c>
      <c r="K96" s="156">
        <v>0</v>
      </c>
      <c r="L96" s="156">
        <v>82309</v>
      </c>
      <c r="M96" s="156">
        <v>78193.539999999994</v>
      </c>
      <c r="N96" s="156">
        <v>0</v>
      </c>
      <c r="O96" s="156">
        <v>4115.46</v>
      </c>
      <c r="Q96" s="29"/>
    </row>
    <row r="97" spans="1:17" x14ac:dyDescent="0.3">
      <c r="A97" s="154" t="s">
        <v>305</v>
      </c>
      <c r="B97" s="154" t="s">
        <v>278</v>
      </c>
      <c r="C97" s="154" t="s">
        <v>262</v>
      </c>
      <c r="D97" s="154" t="s">
        <v>257</v>
      </c>
      <c r="E97" s="154" t="s">
        <v>39</v>
      </c>
      <c r="F97" s="155">
        <v>45848</v>
      </c>
      <c r="G97" s="154" t="s">
        <v>75</v>
      </c>
      <c r="H97" s="190">
        <v>464755</v>
      </c>
      <c r="I97" s="156">
        <v>81360.800000000003</v>
      </c>
      <c r="J97" s="156">
        <v>0</v>
      </c>
      <c r="K97" s="156">
        <v>0</v>
      </c>
      <c r="L97" s="156">
        <v>81360.800000000003</v>
      </c>
      <c r="M97" s="156">
        <v>47435.8</v>
      </c>
      <c r="N97" s="156">
        <v>0</v>
      </c>
      <c r="O97" s="156">
        <v>33925</v>
      </c>
      <c r="Q97" s="29"/>
    </row>
    <row r="98" spans="1:17" ht="28.8" x14ac:dyDescent="0.3">
      <c r="A98" s="154" t="s">
        <v>305</v>
      </c>
      <c r="B98" s="154" t="s">
        <v>186</v>
      </c>
      <c r="C98" s="154" t="s">
        <v>139</v>
      </c>
      <c r="D98" s="154" t="s">
        <v>335</v>
      </c>
      <c r="E98" s="154" t="s">
        <v>253</v>
      </c>
      <c r="F98" s="155"/>
      <c r="G98" s="154" t="s">
        <v>75</v>
      </c>
      <c r="H98" s="190">
        <v>464063</v>
      </c>
      <c r="I98" s="156">
        <v>75071</v>
      </c>
      <c r="J98" s="156">
        <v>19555</v>
      </c>
      <c r="K98" s="156">
        <v>0</v>
      </c>
      <c r="L98" s="156">
        <v>94626</v>
      </c>
      <c r="M98" s="156">
        <v>53650.3</v>
      </c>
      <c r="N98" s="156">
        <v>0</v>
      </c>
      <c r="O98" s="156">
        <v>40975.699999999997</v>
      </c>
      <c r="Q98" s="29"/>
    </row>
    <row r="99" spans="1:17" x14ac:dyDescent="0.3">
      <c r="A99" s="154" t="s">
        <v>305</v>
      </c>
      <c r="B99" s="154" t="s">
        <v>192</v>
      </c>
      <c r="C99" s="154" t="s">
        <v>149</v>
      </c>
      <c r="D99" s="154" t="s">
        <v>316</v>
      </c>
      <c r="E99" s="154" t="s">
        <v>47</v>
      </c>
      <c r="F99" s="155">
        <v>45139</v>
      </c>
      <c r="G99" s="154" t="s">
        <v>75</v>
      </c>
      <c r="H99" s="190">
        <v>462248</v>
      </c>
      <c r="I99" s="156">
        <v>68365</v>
      </c>
      <c r="J99" s="156">
        <v>0</v>
      </c>
      <c r="K99" s="156">
        <v>0</v>
      </c>
      <c r="L99" s="156">
        <v>68365</v>
      </c>
      <c r="M99" s="156">
        <v>68086.75</v>
      </c>
      <c r="N99" s="156">
        <v>0</v>
      </c>
      <c r="O99" s="156">
        <v>278.25</v>
      </c>
      <c r="Q99" s="29"/>
    </row>
    <row r="100" spans="1:17" x14ac:dyDescent="0.3">
      <c r="A100" s="154" t="s">
        <v>305</v>
      </c>
      <c r="B100" s="154" t="s">
        <v>192</v>
      </c>
      <c r="C100" s="154" t="s">
        <v>149</v>
      </c>
      <c r="D100" s="154" t="s">
        <v>183</v>
      </c>
      <c r="E100" s="154" t="s">
        <v>91</v>
      </c>
      <c r="F100" s="155">
        <v>44998</v>
      </c>
      <c r="G100" s="154" t="s">
        <v>75</v>
      </c>
      <c r="H100" s="190">
        <v>461667</v>
      </c>
      <c r="I100" s="156">
        <v>68077</v>
      </c>
      <c r="J100" s="156">
        <v>0</v>
      </c>
      <c r="K100" s="156">
        <v>0</v>
      </c>
      <c r="L100" s="156">
        <v>68077</v>
      </c>
      <c r="M100" s="156">
        <v>64673.16</v>
      </c>
      <c r="N100" s="156">
        <v>0</v>
      </c>
      <c r="O100" s="156">
        <v>3403.84</v>
      </c>
      <c r="Q100" s="29"/>
    </row>
    <row r="101" spans="1:17" x14ac:dyDescent="0.3">
      <c r="A101" s="154" t="s">
        <v>305</v>
      </c>
      <c r="B101" s="154" t="s">
        <v>237</v>
      </c>
      <c r="C101" s="154" t="s">
        <v>235</v>
      </c>
      <c r="D101" s="154" t="s">
        <v>325</v>
      </c>
      <c r="E101" s="154" t="s">
        <v>236</v>
      </c>
      <c r="F101" s="155">
        <v>45106</v>
      </c>
      <c r="G101" s="154" t="s">
        <v>75</v>
      </c>
      <c r="H101" s="190">
        <v>462111</v>
      </c>
      <c r="I101" s="156">
        <v>66699</v>
      </c>
      <c r="J101" s="156">
        <v>0</v>
      </c>
      <c r="K101" s="156">
        <v>0</v>
      </c>
      <c r="L101" s="156">
        <v>66699</v>
      </c>
      <c r="M101" s="156">
        <v>66520.679999999993</v>
      </c>
      <c r="N101" s="156">
        <v>0</v>
      </c>
      <c r="O101" s="156">
        <v>178.32</v>
      </c>
      <c r="Q101" s="29"/>
    </row>
    <row r="102" spans="1:17" x14ac:dyDescent="0.3">
      <c r="A102" s="154" t="s">
        <v>305</v>
      </c>
      <c r="B102" s="154" t="s">
        <v>190</v>
      </c>
      <c r="C102" s="154" t="s">
        <v>144</v>
      </c>
      <c r="D102" s="154" t="s">
        <v>316</v>
      </c>
      <c r="E102" s="154" t="s">
        <v>47</v>
      </c>
      <c r="F102" s="155">
        <v>45218</v>
      </c>
      <c r="G102" s="154" t="s">
        <v>75</v>
      </c>
      <c r="H102" s="190">
        <v>462594</v>
      </c>
      <c r="I102" s="156">
        <v>64790</v>
      </c>
      <c r="J102" s="156">
        <v>0</v>
      </c>
      <c r="K102" s="156">
        <v>0</v>
      </c>
      <c r="L102" s="156">
        <v>64790</v>
      </c>
      <c r="M102" s="156">
        <v>58595</v>
      </c>
      <c r="N102" s="156">
        <v>0</v>
      </c>
      <c r="O102" s="156">
        <v>6195</v>
      </c>
      <c r="Q102" s="29"/>
    </row>
    <row r="103" spans="1:17" x14ac:dyDescent="0.3">
      <c r="A103" s="154" t="s">
        <v>305</v>
      </c>
      <c r="B103" s="154" t="s">
        <v>255</v>
      </c>
      <c r="C103" s="154" t="s">
        <v>251</v>
      </c>
      <c r="D103" s="154" t="s">
        <v>335</v>
      </c>
      <c r="E103" s="154" t="s">
        <v>253</v>
      </c>
      <c r="F103" s="155">
        <v>45155</v>
      </c>
      <c r="G103" s="154" t="s">
        <v>75</v>
      </c>
      <c r="H103" s="190">
        <v>462345</v>
      </c>
      <c r="I103" s="156">
        <v>64750</v>
      </c>
      <c r="J103" s="156">
        <v>0</v>
      </c>
      <c r="K103" s="156">
        <v>0</v>
      </c>
      <c r="L103" s="156">
        <v>64750</v>
      </c>
      <c r="M103" s="156">
        <v>62483.75</v>
      </c>
      <c r="N103" s="156">
        <v>0</v>
      </c>
      <c r="O103" s="156">
        <v>2266.25</v>
      </c>
      <c r="Q103" s="29"/>
    </row>
    <row r="104" spans="1:17" x14ac:dyDescent="0.3">
      <c r="A104" s="154" t="s">
        <v>305</v>
      </c>
      <c r="B104" s="154" t="s">
        <v>188</v>
      </c>
      <c r="C104" s="154" t="s">
        <v>142</v>
      </c>
      <c r="D104" s="154" t="s">
        <v>328</v>
      </c>
      <c r="E104" s="154" t="s">
        <v>104</v>
      </c>
      <c r="F104" s="155">
        <v>45719</v>
      </c>
      <c r="G104" s="154" t="s">
        <v>75</v>
      </c>
      <c r="H104" s="190">
        <v>464244</v>
      </c>
      <c r="I104" s="156">
        <v>62889.4</v>
      </c>
      <c r="J104" s="156">
        <v>0</v>
      </c>
      <c r="K104" s="156">
        <v>0</v>
      </c>
      <c r="L104" s="156">
        <v>62889.4</v>
      </c>
      <c r="M104" s="156">
        <v>61129.599999999999</v>
      </c>
      <c r="N104" s="156">
        <v>0</v>
      </c>
      <c r="O104" s="156">
        <v>1759.8</v>
      </c>
      <c r="Q104" s="29"/>
    </row>
    <row r="105" spans="1:17" x14ac:dyDescent="0.3">
      <c r="A105" s="154" t="s">
        <v>305</v>
      </c>
      <c r="B105" s="154" t="s">
        <v>278</v>
      </c>
      <c r="C105" s="154" t="s">
        <v>262</v>
      </c>
      <c r="D105" s="154" t="s">
        <v>335</v>
      </c>
      <c r="E105" s="154" t="s">
        <v>253</v>
      </c>
      <c r="F105" s="155">
        <v>45390</v>
      </c>
      <c r="G105" s="154" t="s">
        <v>75</v>
      </c>
      <c r="H105" s="190">
        <v>463102</v>
      </c>
      <c r="I105" s="156">
        <v>61110</v>
      </c>
      <c r="J105" s="156">
        <v>0</v>
      </c>
      <c r="K105" s="156">
        <v>0</v>
      </c>
      <c r="L105" s="156">
        <v>61110</v>
      </c>
      <c r="M105" s="156">
        <v>56542.85</v>
      </c>
      <c r="N105" s="156">
        <v>0</v>
      </c>
      <c r="O105" s="156">
        <v>4567.1499999999996</v>
      </c>
      <c r="Q105" s="29"/>
    </row>
    <row r="106" spans="1:17" x14ac:dyDescent="0.3">
      <c r="A106" s="154" t="s">
        <v>305</v>
      </c>
      <c r="B106" s="154" t="s">
        <v>301</v>
      </c>
      <c r="C106" s="154" t="s">
        <v>300</v>
      </c>
      <c r="D106" s="154" t="s">
        <v>316</v>
      </c>
      <c r="E106" s="154" t="s">
        <v>47</v>
      </c>
      <c r="F106" s="155">
        <v>45431</v>
      </c>
      <c r="G106" s="154" t="s">
        <v>75</v>
      </c>
      <c r="H106" s="190">
        <v>463266</v>
      </c>
      <c r="I106" s="156">
        <v>60848.75</v>
      </c>
      <c r="J106" s="156">
        <v>0</v>
      </c>
      <c r="K106" s="156">
        <v>0</v>
      </c>
      <c r="L106" s="156">
        <v>60848.75</v>
      </c>
      <c r="M106" s="156">
        <v>58702.75</v>
      </c>
      <c r="N106" s="156">
        <v>0</v>
      </c>
      <c r="O106" s="156">
        <v>2146</v>
      </c>
      <c r="Q106" s="29"/>
    </row>
    <row r="107" spans="1:17" x14ac:dyDescent="0.3">
      <c r="A107" s="154" t="s">
        <v>305</v>
      </c>
      <c r="B107" s="154" t="s">
        <v>208</v>
      </c>
      <c r="C107" s="154" t="s">
        <v>170</v>
      </c>
      <c r="D107" s="154" t="s">
        <v>1530</v>
      </c>
      <c r="E107" s="154" t="s">
        <v>1531</v>
      </c>
      <c r="F107" s="155"/>
      <c r="G107" s="154" t="s">
        <v>75</v>
      </c>
      <c r="H107" s="190">
        <v>464283</v>
      </c>
      <c r="I107" s="156">
        <v>59831.35</v>
      </c>
      <c r="J107" s="156">
        <v>0</v>
      </c>
      <c r="K107" s="156">
        <v>0</v>
      </c>
      <c r="L107" s="156">
        <v>59831.35</v>
      </c>
      <c r="M107" s="156">
        <v>38856.75</v>
      </c>
      <c r="N107" s="156">
        <v>0</v>
      </c>
      <c r="O107" s="156">
        <v>20974.6</v>
      </c>
      <c r="Q107" s="29"/>
    </row>
    <row r="108" spans="1:17" x14ac:dyDescent="0.3">
      <c r="A108" s="154" t="s">
        <v>305</v>
      </c>
      <c r="B108" s="154" t="s">
        <v>171</v>
      </c>
      <c r="C108" s="154" t="s">
        <v>122</v>
      </c>
      <c r="D108" s="154" t="s">
        <v>316</v>
      </c>
      <c r="E108" s="154" t="s">
        <v>47</v>
      </c>
      <c r="F108" s="155"/>
      <c r="G108" s="154" t="s">
        <v>75</v>
      </c>
      <c r="H108" s="190">
        <v>464098</v>
      </c>
      <c r="I108" s="156">
        <v>59705</v>
      </c>
      <c r="J108" s="156">
        <v>0</v>
      </c>
      <c r="K108" s="156">
        <v>0</v>
      </c>
      <c r="L108" s="156">
        <v>59705</v>
      </c>
      <c r="M108" s="156">
        <v>16594.25</v>
      </c>
      <c r="N108" s="156">
        <v>0</v>
      </c>
      <c r="O108" s="156">
        <v>43110.75</v>
      </c>
      <c r="Q108" s="29"/>
    </row>
    <row r="109" spans="1:17" ht="28.8" x14ac:dyDescent="0.3">
      <c r="A109" s="154" t="s">
        <v>305</v>
      </c>
      <c r="B109" s="154" t="s">
        <v>210</v>
      </c>
      <c r="C109" s="154" t="s">
        <v>141</v>
      </c>
      <c r="D109" s="154" t="s">
        <v>183</v>
      </c>
      <c r="E109" s="154" t="s">
        <v>91</v>
      </c>
      <c r="F109" s="155">
        <v>44998</v>
      </c>
      <c r="G109" s="154" t="s">
        <v>75</v>
      </c>
      <c r="H109" s="190">
        <v>461662</v>
      </c>
      <c r="I109" s="156">
        <v>58975</v>
      </c>
      <c r="J109" s="156">
        <v>0</v>
      </c>
      <c r="K109" s="156">
        <v>0</v>
      </c>
      <c r="L109" s="156">
        <v>58975</v>
      </c>
      <c r="M109" s="156">
        <v>56026.239999999998</v>
      </c>
      <c r="N109" s="156">
        <v>0</v>
      </c>
      <c r="O109" s="156">
        <v>2948.76</v>
      </c>
      <c r="Q109" s="29"/>
    </row>
    <row r="110" spans="1:17" x14ac:dyDescent="0.3">
      <c r="A110" s="154" t="s">
        <v>305</v>
      </c>
      <c r="B110" s="154" t="s">
        <v>190</v>
      </c>
      <c r="C110" s="154" t="s">
        <v>144</v>
      </c>
      <c r="D110" s="154" t="s">
        <v>183</v>
      </c>
      <c r="E110" s="154" t="s">
        <v>91</v>
      </c>
      <c r="F110" s="155">
        <v>44998</v>
      </c>
      <c r="G110" s="154" t="s">
        <v>75</v>
      </c>
      <c r="H110" s="190">
        <v>461664</v>
      </c>
      <c r="I110" s="156">
        <v>57319</v>
      </c>
      <c r="J110" s="156">
        <v>0</v>
      </c>
      <c r="K110" s="156">
        <v>0</v>
      </c>
      <c r="L110" s="156">
        <v>57319</v>
      </c>
      <c r="M110" s="156">
        <v>54453.06</v>
      </c>
      <c r="N110" s="156">
        <v>0</v>
      </c>
      <c r="O110" s="156">
        <v>2865.94</v>
      </c>
      <c r="Q110" s="29"/>
    </row>
    <row r="111" spans="1:17" x14ac:dyDescent="0.3">
      <c r="A111" s="154" t="s">
        <v>305</v>
      </c>
      <c r="B111" s="154" t="s">
        <v>301</v>
      </c>
      <c r="C111" s="154" t="s">
        <v>300</v>
      </c>
      <c r="D111" s="154" t="s">
        <v>346</v>
      </c>
      <c r="E111" s="154" t="s">
        <v>309</v>
      </c>
      <c r="F111" s="155">
        <v>45350</v>
      </c>
      <c r="G111" s="154" t="s">
        <v>75</v>
      </c>
      <c r="H111" s="190">
        <v>463023</v>
      </c>
      <c r="I111" s="156">
        <v>56462.8</v>
      </c>
      <c r="J111" s="156">
        <v>0</v>
      </c>
      <c r="K111" s="156">
        <v>0</v>
      </c>
      <c r="L111" s="156">
        <v>56462.8</v>
      </c>
      <c r="M111" s="156">
        <v>55980.9</v>
      </c>
      <c r="N111" s="156">
        <v>0</v>
      </c>
      <c r="O111" s="156">
        <v>481.9</v>
      </c>
      <c r="Q111" s="29"/>
    </row>
    <row r="112" spans="1:17" x14ac:dyDescent="0.3">
      <c r="A112" s="154" t="s">
        <v>305</v>
      </c>
      <c r="B112" s="154" t="s">
        <v>190</v>
      </c>
      <c r="C112" s="154" t="s">
        <v>144</v>
      </c>
      <c r="D112" s="154" t="s">
        <v>328</v>
      </c>
      <c r="E112" s="154" t="s">
        <v>104</v>
      </c>
      <c r="F112" s="155"/>
      <c r="G112" s="154" t="s">
        <v>75</v>
      </c>
      <c r="H112" s="190">
        <v>463117</v>
      </c>
      <c r="I112" s="156">
        <v>52387.5</v>
      </c>
      <c r="J112" s="156">
        <v>0</v>
      </c>
      <c r="K112" s="156">
        <v>0</v>
      </c>
      <c r="L112" s="156">
        <v>52387.5</v>
      </c>
      <c r="M112" s="156">
        <v>50967.8</v>
      </c>
      <c r="N112" s="156">
        <v>0</v>
      </c>
      <c r="O112" s="156">
        <v>1419.7</v>
      </c>
      <c r="Q112" s="29"/>
    </row>
    <row r="113" spans="1:17" x14ac:dyDescent="0.3">
      <c r="A113" s="154" t="s">
        <v>305</v>
      </c>
      <c r="B113" s="154" t="s">
        <v>206</v>
      </c>
      <c r="C113" s="154" t="s">
        <v>175</v>
      </c>
      <c r="D113" s="154" t="s">
        <v>183</v>
      </c>
      <c r="E113" s="154" t="s">
        <v>91</v>
      </c>
      <c r="F113" s="155">
        <v>44998</v>
      </c>
      <c r="G113" s="154" t="s">
        <v>75</v>
      </c>
      <c r="H113" s="190">
        <v>461682</v>
      </c>
      <c r="I113" s="156">
        <v>51255</v>
      </c>
      <c r="J113" s="156">
        <v>0</v>
      </c>
      <c r="K113" s="156">
        <v>0</v>
      </c>
      <c r="L113" s="156">
        <v>51255</v>
      </c>
      <c r="M113" s="156">
        <v>48692.26</v>
      </c>
      <c r="N113" s="156">
        <v>0</v>
      </c>
      <c r="O113" s="156">
        <v>2562.7399999999998</v>
      </c>
      <c r="Q113" s="29"/>
    </row>
    <row r="114" spans="1:17" x14ac:dyDescent="0.3">
      <c r="A114" s="154" t="s">
        <v>305</v>
      </c>
      <c r="B114" s="154" t="s">
        <v>171</v>
      </c>
      <c r="C114" s="154" t="s">
        <v>122</v>
      </c>
      <c r="D114" s="154" t="s">
        <v>109</v>
      </c>
      <c r="E114" s="154" t="s">
        <v>103</v>
      </c>
      <c r="F114" s="155"/>
      <c r="G114" s="154" t="s">
        <v>75</v>
      </c>
      <c r="H114" s="190">
        <v>464254</v>
      </c>
      <c r="I114" s="156">
        <v>51250.47</v>
      </c>
      <c r="J114" s="156">
        <v>0</v>
      </c>
      <c r="K114" s="156">
        <v>0</v>
      </c>
      <c r="L114" s="156">
        <v>51250.47</v>
      </c>
      <c r="M114" s="156">
        <v>29402.44</v>
      </c>
      <c r="N114" s="156">
        <v>0</v>
      </c>
      <c r="O114" s="156">
        <v>21848.03</v>
      </c>
      <c r="Q114" s="29"/>
    </row>
    <row r="115" spans="1:17" x14ac:dyDescent="0.3">
      <c r="A115" s="154" t="s">
        <v>305</v>
      </c>
      <c r="B115" s="154" t="s">
        <v>255</v>
      </c>
      <c r="C115" s="154" t="s">
        <v>251</v>
      </c>
      <c r="D115" s="154" t="s">
        <v>218</v>
      </c>
      <c r="E115" s="154" t="s">
        <v>217</v>
      </c>
      <c r="F115" s="155">
        <v>45197</v>
      </c>
      <c r="G115" s="154" t="s">
        <v>75</v>
      </c>
      <c r="H115" s="190">
        <v>462513</v>
      </c>
      <c r="I115" s="156">
        <v>49550</v>
      </c>
      <c r="J115" s="156">
        <v>0</v>
      </c>
      <c r="K115" s="156">
        <v>0</v>
      </c>
      <c r="L115" s="156">
        <v>49550</v>
      </c>
      <c r="M115" s="156">
        <v>37790</v>
      </c>
      <c r="N115" s="156">
        <v>0</v>
      </c>
      <c r="O115" s="156">
        <v>11760</v>
      </c>
      <c r="Q115" s="29"/>
    </row>
    <row r="116" spans="1:17" x14ac:dyDescent="0.3">
      <c r="A116" s="154" t="s">
        <v>305</v>
      </c>
      <c r="B116" s="154" t="s">
        <v>208</v>
      </c>
      <c r="C116" s="154" t="s">
        <v>170</v>
      </c>
      <c r="D116" s="154" t="s">
        <v>1568</v>
      </c>
      <c r="E116" s="154" t="s">
        <v>1569</v>
      </c>
      <c r="F116" s="155"/>
      <c r="G116" s="154" t="s">
        <v>75</v>
      </c>
      <c r="H116" s="190">
        <v>464229</v>
      </c>
      <c r="I116" s="156">
        <v>48800</v>
      </c>
      <c r="J116" s="156">
        <v>0</v>
      </c>
      <c r="K116" s="156">
        <v>0</v>
      </c>
      <c r="L116" s="156">
        <v>48800</v>
      </c>
      <c r="M116" s="156">
        <v>24400</v>
      </c>
      <c r="N116" s="156">
        <v>0</v>
      </c>
      <c r="O116" s="156">
        <v>24400</v>
      </c>
      <c r="Q116" s="29"/>
    </row>
    <row r="117" spans="1:17" x14ac:dyDescent="0.3">
      <c r="A117" s="154" t="s">
        <v>305</v>
      </c>
      <c r="B117" s="154" t="s">
        <v>209</v>
      </c>
      <c r="C117" s="154" t="s">
        <v>169</v>
      </c>
      <c r="D117" s="154" t="s">
        <v>183</v>
      </c>
      <c r="E117" s="154" t="s">
        <v>91</v>
      </c>
      <c r="F117" s="155">
        <v>44998</v>
      </c>
      <c r="G117" s="154" t="s">
        <v>75</v>
      </c>
      <c r="H117" s="190">
        <v>461679</v>
      </c>
      <c r="I117" s="156">
        <v>48698</v>
      </c>
      <c r="J117" s="156">
        <v>0</v>
      </c>
      <c r="K117" s="156">
        <v>0</v>
      </c>
      <c r="L117" s="156">
        <v>48698</v>
      </c>
      <c r="M117" s="156">
        <v>46263.1</v>
      </c>
      <c r="N117" s="156">
        <v>0</v>
      </c>
      <c r="O117" s="156">
        <v>2434.9</v>
      </c>
      <c r="Q117" s="29"/>
    </row>
    <row r="118" spans="1:17" x14ac:dyDescent="0.3">
      <c r="A118" s="154" t="s">
        <v>305</v>
      </c>
      <c r="B118" s="154" t="s">
        <v>171</v>
      </c>
      <c r="C118" s="154" t="s">
        <v>122</v>
      </c>
      <c r="D118" s="154" t="s">
        <v>320</v>
      </c>
      <c r="E118" s="154" t="s">
        <v>297</v>
      </c>
      <c r="F118" s="155">
        <v>45246</v>
      </c>
      <c r="G118" s="154" t="s">
        <v>75</v>
      </c>
      <c r="H118" s="190">
        <v>462685</v>
      </c>
      <c r="I118" s="156">
        <v>47910</v>
      </c>
      <c r="J118" s="156">
        <v>0</v>
      </c>
      <c r="K118" s="156">
        <v>0</v>
      </c>
      <c r="L118" s="156">
        <v>47910</v>
      </c>
      <c r="M118" s="156">
        <v>45913.21</v>
      </c>
      <c r="N118" s="156">
        <v>0</v>
      </c>
      <c r="O118" s="156">
        <v>1996.79</v>
      </c>
      <c r="Q118" s="29"/>
    </row>
    <row r="119" spans="1:17" x14ac:dyDescent="0.3">
      <c r="A119" s="154" t="s">
        <v>305</v>
      </c>
      <c r="B119" s="154" t="s">
        <v>185</v>
      </c>
      <c r="C119" s="154" t="s">
        <v>135</v>
      </c>
      <c r="D119" s="154" t="s">
        <v>183</v>
      </c>
      <c r="E119" s="154" t="s">
        <v>91</v>
      </c>
      <c r="F119" s="155">
        <v>44998</v>
      </c>
      <c r="G119" s="154" t="s">
        <v>75</v>
      </c>
      <c r="H119" s="190">
        <v>461659</v>
      </c>
      <c r="I119" s="156">
        <v>47144</v>
      </c>
      <c r="J119" s="156">
        <v>0</v>
      </c>
      <c r="K119" s="156">
        <v>0</v>
      </c>
      <c r="L119" s="156">
        <v>47144</v>
      </c>
      <c r="M119" s="156">
        <v>44786.8</v>
      </c>
      <c r="N119" s="156">
        <v>0</v>
      </c>
      <c r="O119" s="156">
        <v>2357.1999999999998</v>
      </c>
      <c r="Q119" s="29"/>
    </row>
    <row r="120" spans="1:17" x14ac:dyDescent="0.3">
      <c r="A120" s="154" t="s">
        <v>305</v>
      </c>
      <c r="B120" s="154" t="s">
        <v>197</v>
      </c>
      <c r="C120" s="154" t="s">
        <v>153</v>
      </c>
      <c r="D120" s="154" t="s">
        <v>183</v>
      </c>
      <c r="E120" s="154" t="s">
        <v>91</v>
      </c>
      <c r="F120" s="155">
        <v>44998</v>
      </c>
      <c r="G120" s="154" t="s">
        <v>75</v>
      </c>
      <c r="H120" s="190">
        <v>461669</v>
      </c>
      <c r="I120" s="156">
        <v>46064</v>
      </c>
      <c r="J120" s="156">
        <v>0</v>
      </c>
      <c r="K120" s="156">
        <v>0</v>
      </c>
      <c r="L120" s="156">
        <v>46064</v>
      </c>
      <c r="M120" s="156">
        <v>43760.79</v>
      </c>
      <c r="N120" s="156">
        <v>0</v>
      </c>
      <c r="O120" s="156">
        <v>2303.21</v>
      </c>
      <c r="Q120" s="29"/>
    </row>
    <row r="121" spans="1:17" x14ac:dyDescent="0.3">
      <c r="A121" s="154" t="s">
        <v>305</v>
      </c>
      <c r="B121" s="154" t="s">
        <v>205</v>
      </c>
      <c r="C121" s="154" t="s">
        <v>179</v>
      </c>
      <c r="D121" s="154" t="s">
        <v>109</v>
      </c>
      <c r="E121" s="154" t="s">
        <v>103</v>
      </c>
      <c r="F121" s="155"/>
      <c r="G121" s="154" t="s">
        <v>75</v>
      </c>
      <c r="H121" s="190">
        <v>464480</v>
      </c>
      <c r="I121" s="156">
        <v>45717.19</v>
      </c>
      <c r="J121" s="156">
        <v>0</v>
      </c>
      <c r="K121" s="156">
        <v>0</v>
      </c>
      <c r="L121" s="156">
        <v>45717.19</v>
      </c>
      <c r="M121" s="156">
        <v>0</v>
      </c>
      <c r="N121" s="156">
        <v>0</v>
      </c>
      <c r="O121" s="156">
        <v>45717.19</v>
      </c>
      <c r="Q121" s="29"/>
    </row>
    <row r="122" spans="1:17" x14ac:dyDescent="0.3">
      <c r="A122" s="154" t="s">
        <v>305</v>
      </c>
      <c r="B122" s="154" t="s">
        <v>205</v>
      </c>
      <c r="C122" s="154" t="s">
        <v>179</v>
      </c>
      <c r="D122" s="154" t="s">
        <v>333</v>
      </c>
      <c r="E122" s="154" t="s">
        <v>223</v>
      </c>
      <c r="F122" s="155">
        <v>45058</v>
      </c>
      <c r="G122" s="154" t="s">
        <v>75</v>
      </c>
      <c r="H122" s="190">
        <v>461941</v>
      </c>
      <c r="I122" s="156">
        <v>41940</v>
      </c>
      <c r="J122" s="156">
        <v>0</v>
      </c>
      <c r="K122" s="156">
        <v>0</v>
      </c>
      <c r="L122" s="156">
        <v>41940</v>
      </c>
      <c r="M122" s="156">
        <v>32960</v>
      </c>
      <c r="N122" s="156">
        <v>0</v>
      </c>
      <c r="O122" s="156">
        <v>8980</v>
      </c>
      <c r="Q122" s="29"/>
    </row>
    <row r="123" spans="1:17" x14ac:dyDescent="0.3">
      <c r="A123" s="154" t="s">
        <v>305</v>
      </c>
      <c r="B123" s="154" t="s">
        <v>219</v>
      </c>
      <c r="C123" s="154" t="s">
        <v>181</v>
      </c>
      <c r="D123" s="154" t="s">
        <v>257</v>
      </c>
      <c r="E123" s="154" t="s">
        <v>39</v>
      </c>
      <c r="F123" s="155"/>
      <c r="G123" s="154" t="s">
        <v>75</v>
      </c>
      <c r="H123" s="190">
        <v>464756</v>
      </c>
      <c r="I123" s="156">
        <v>39510</v>
      </c>
      <c r="J123" s="156">
        <v>-10041.200000000001</v>
      </c>
      <c r="K123" s="156">
        <v>0</v>
      </c>
      <c r="L123" s="156">
        <v>29468.799999999999</v>
      </c>
      <c r="M123" s="156">
        <v>0</v>
      </c>
      <c r="N123" s="156">
        <v>0</v>
      </c>
      <c r="O123" s="156">
        <v>29468.799999999999</v>
      </c>
      <c r="Q123" s="29"/>
    </row>
    <row r="124" spans="1:17" x14ac:dyDescent="0.3">
      <c r="A124" s="154" t="s">
        <v>305</v>
      </c>
      <c r="B124" s="154" t="s">
        <v>193</v>
      </c>
      <c r="C124" s="154" t="s">
        <v>151</v>
      </c>
      <c r="D124" s="154" t="s">
        <v>325</v>
      </c>
      <c r="E124" s="154" t="s">
        <v>236</v>
      </c>
      <c r="F124" s="155">
        <v>45106</v>
      </c>
      <c r="G124" s="154" t="s">
        <v>75</v>
      </c>
      <c r="H124" s="190">
        <v>462110</v>
      </c>
      <c r="I124" s="156">
        <v>39430</v>
      </c>
      <c r="J124" s="156">
        <v>0</v>
      </c>
      <c r="K124" s="156">
        <v>0</v>
      </c>
      <c r="L124" s="156">
        <v>39430</v>
      </c>
      <c r="M124" s="156">
        <v>38683.83</v>
      </c>
      <c r="N124" s="156">
        <v>0</v>
      </c>
      <c r="O124" s="156">
        <v>746.17</v>
      </c>
      <c r="Q124" s="29"/>
    </row>
    <row r="125" spans="1:17" x14ac:dyDescent="0.3">
      <c r="A125" s="154" t="s">
        <v>305</v>
      </c>
      <c r="B125" s="154" t="s">
        <v>205</v>
      </c>
      <c r="C125" s="154" t="s">
        <v>179</v>
      </c>
      <c r="D125" s="154" t="s">
        <v>183</v>
      </c>
      <c r="E125" s="154" t="s">
        <v>91</v>
      </c>
      <c r="F125" s="155">
        <v>44998</v>
      </c>
      <c r="G125" s="154" t="s">
        <v>75</v>
      </c>
      <c r="H125" s="190">
        <v>461684</v>
      </c>
      <c r="I125" s="156">
        <v>38460</v>
      </c>
      <c r="J125" s="156">
        <v>0</v>
      </c>
      <c r="K125" s="156">
        <v>0</v>
      </c>
      <c r="L125" s="156">
        <v>38460</v>
      </c>
      <c r="M125" s="156">
        <v>36537</v>
      </c>
      <c r="N125" s="156">
        <v>0</v>
      </c>
      <c r="O125" s="156">
        <v>1923</v>
      </c>
      <c r="Q125" s="29"/>
    </row>
    <row r="126" spans="1:17" x14ac:dyDescent="0.3">
      <c r="A126" s="154" t="s">
        <v>305</v>
      </c>
      <c r="B126" s="154" t="s">
        <v>211</v>
      </c>
      <c r="C126" s="154" t="s">
        <v>132</v>
      </c>
      <c r="D126" s="154" t="s">
        <v>183</v>
      </c>
      <c r="E126" s="154" t="s">
        <v>91</v>
      </c>
      <c r="F126" s="155">
        <v>44998</v>
      </c>
      <c r="G126" s="154" t="s">
        <v>75</v>
      </c>
      <c r="H126" s="190">
        <v>461656</v>
      </c>
      <c r="I126" s="156">
        <v>37465</v>
      </c>
      <c r="J126" s="156">
        <v>0</v>
      </c>
      <c r="K126" s="156">
        <v>0</v>
      </c>
      <c r="L126" s="156">
        <v>37465</v>
      </c>
      <c r="M126" s="156">
        <v>35591.75</v>
      </c>
      <c r="N126" s="156">
        <v>0</v>
      </c>
      <c r="O126" s="156">
        <v>1873.25</v>
      </c>
      <c r="Q126" s="29"/>
    </row>
    <row r="127" spans="1:17" x14ac:dyDescent="0.3">
      <c r="A127" s="154" t="s">
        <v>305</v>
      </c>
      <c r="B127" s="154" t="s">
        <v>213</v>
      </c>
      <c r="C127" s="154" t="s">
        <v>128</v>
      </c>
      <c r="D127" s="154" t="s">
        <v>183</v>
      </c>
      <c r="E127" s="154" t="s">
        <v>91</v>
      </c>
      <c r="F127" s="155">
        <v>44998</v>
      </c>
      <c r="G127" s="154" t="s">
        <v>75</v>
      </c>
      <c r="H127" s="190">
        <v>461654</v>
      </c>
      <c r="I127" s="156">
        <v>37447</v>
      </c>
      <c r="J127" s="156">
        <v>0</v>
      </c>
      <c r="K127" s="156">
        <v>0</v>
      </c>
      <c r="L127" s="156">
        <v>37447</v>
      </c>
      <c r="M127" s="156">
        <v>35574.65</v>
      </c>
      <c r="N127" s="156">
        <v>0</v>
      </c>
      <c r="O127" s="156">
        <v>1872.35</v>
      </c>
      <c r="Q127" s="29"/>
    </row>
    <row r="128" spans="1:17" x14ac:dyDescent="0.3">
      <c r="A128" s="154" t="s">
        <v>305</v>
      </c>
      <c r="B128" s="154" t="s">
        <v>208</v>
      </c>
      <c r="C128" s="154" t="s">
        <v>170</v>
      </c>
      <c r="D128" s="154" t="s">
        <v>332</v>
      </c>
      <c r="E128" s="154" t="s">
        <v>37</v>
      </c>
      <c r="F128" s="155"/>
      <c r="G128" s="154" t="s">
        <v>75</v>
      </c>
      <c r="H128" s="190">
        <v>464576</v>
      </c>
      <c r="I128" s="156">
        <v>36547</v>
      </c>
      <c r="J128" s="156">
        <v>0</v>
      </c>
      <c r="K128" s="156">
        <v>0</v>
      </c>
      <c r="L128" s="156">
        <v>36547</v>
      </c>
      <c r="M128" s="156">
        <v>33997</v>
      </c>
      <c r="N128" s="156">
        <v>0</v>
      </c>
      <c r="O128" s="156">
        <v>2550</v>
      </c>
      <c r="Q128" s="29"/>
    </row>
    <row r="129" spans="1:17" x14ac:dyDescent="0.3">
      <c r="A129" s="154" t="s">
        <v>305</v>
      </c>
      <c r="B129" s="154" t="s">
        <v>193</v>
      </c>
      <c r="C129" s="154" t="s">
        <v>151</v>
      </c>
      <c r="D129" s="154" t="s">
        <v>183</v>
      </c>
      <c r="E129" s="154" t="s">
        <v>91</v>
      </c>
      <c r="F129" s="155">
        <v>44998</v>
      </c>
      <c r="G129" s="154" t="s">
        <v>75</v>
      </c>
      <c r="H129" s="190">
        <v>461668</v>
      </c>
      <c r="I129" s="156">
        <v>36465</v>
      </c>
      <c r="J129" s="156">
        <v>0</v>
      </c>
      <c r="K129" s="156">
        <v>0</v>
      </c>
      <c r="L129" s="156">
        <v>36465</v>
      </c>
      <c r="M129" s="156">
        <v>34641.75</v>
      </c>
      <c r="N129" s="156">
        <v>0</v>
      </c>
      <c r="O129" s="156">
        <v>1823.25</v>
      </c>
      <c r="Q129" s="29"/>
    </row>
    <row r="130" spans="1:17" x14ac:dyDescent="0.3">
      <c r="A130" s="154" t="s">
        <v>305</v>
      </c>
      <c r="B130" s="154" t="s">
        <v>194</v>
      </c>
      <c r="C130" s="154" t="s">
        <v>154</v>
      </c>
      <c r="D130" s="154" t="s">
        <v>183</v>
      </c>
      <c r="E130" s="154" t="s">
        <v>91</v>
      </c>
      <c r="F130" s="155">
        <v>44998</v>
      </c>
      <c r="G130" s="154" t="s">
        <v>75</v>
      </c>
      <c r="H130" s="190">
        <v>461670</v>
      </c>
      <c r="I130" s="156">
        <v>36010</v>
      </c>
      <c r="J130" s="156">
        <v>0</v>
      </c>
      <c r="K130" s="156">
        <v>0</v>
      </c>
      <c r="L130" s="156">
        <v>36010</v>
      </c>
      <c r="M130" s="156">
        <v>34209.51</v>
      </c>
      <c r="N130" s="156">
        <v>0</v>
      </c>
      <c r="O130" s="156">
        <v>1800.49</v>
      </c>
      <c r="Q130" s="29"/>
    </row>
    <row r="131" spans="1:17" x14ac:dyDescent="0.3">
      <c r="A131" s="154" t="s">
        <v>305</v>
      </c>
      <c r="B131" s="154" t="s">
        <v>212</v>
      </c>
      <c r="C131" s="154" t="s">
        <v>130</v>
      </c>
      <c r="D131" s="154" t="s">
        <v>183</v>
      </c>
      <c r="E131" s="154" t="s">
        <v>91</v>
      </c>
      <c r="F131" s="155">
        <v>44998</v>
      </c>
      <c r="G131" s="154" t="s">
        <v>75</v>
      </c>
      <c r="H131" s="190">
        <v>461655</v>
      </c>
      <c r="I131" s="156">
        <v>33595</v>
      </c>
      <c r="J131" s="156">
        <v>0</v>
      </c>
      <c r="K131" s="156">
        <v>0</v>
      </c>
      <c r="L131" s="156">
        <v>33595</v>
      </c>
      <c r="M131" s="156">
        <v>31915.25</v>
      </c>
      <c r="N131" s="156">
        <v>0</v>
      </c>
      <c r="O131" s="156">
        <v>1679.75</v>
      </c>
      <c r="Q131" s="29"/>
    </row>
    <row r="132" spans="1:17" x14ac:dyDescent="0.3">
      <c r="A132" s="154" t="s">
        <v>305</v>
      </c>
      <c r="B132" s="154" t="s">
        <v>209</v>
      </c>
      <c r="C132" s="154" t="s">
        <v>169</v>
      </c>
      <c r="D132" s="154" t="s">
        <v>1520</v>
      </c>
      <c r="E132" s="154" t="s">
        <v>1521</v>
      </c>
      <c r="F132" s="155"/>
      <c r="G132" s="154" t="s">
        <v>75</v>
      </c>
      <c r="H132" s="190">
        <v>464460</v>
      </c>
      <c r="I132" s="156">
        <v>33471.32</v>
      </c>
      <c r="J132" s="156">
        <v>0</v>
      </c>
      <c r="K132" s="156">
        <v>0</v>
      </c>
      <c r="L132" s="156">
        <v>33471.32</v>
      </c>
      <c r="M132" s="156">
        <v>22024.31</v>
      </c>
      <c r="N132" s="156">
        <v>0</v>
      </c>
      <c r="O132" s="156">
        <v>11447.01</v>
      </c>
      <c r="Q132" s="29"/>
    </row>
    <row r="133" spans="1:17" x14ac:dyDescent="0.3">
      <c r="A133" s="154" t="s">
        <v>305</v>
      </c>
      <c r="B133" s="154" t="s">
        <v>208</v>
      </c>
      <c r="C133" s="154" t="s">
        <v>170</v>
      </c>
      <c r="D133" s="154" t="s">
        <v>218</v>
      </c>
      <c r="E133" s="154" t="s">
        <v>217</v>
      </c>
      <c r="F133" s="155">
        <v>45230</v>
      </c>
      <c r="G133" s="154" t="s">
        <v>75</v>
      </c>
      <c r="H133" s="190">
        <v>462635</v>
      </c>
      <c r="I133" s="156">
        <v>33239.57</v>
      </c>
      <c r="J133" s="156">
        <v>0</v>
      </c>
      <c r="K133" s="156">
        <v>0</v>
      </c>
      <c r="L133" s="156">
        <v>33239.57</v>
      </c>
      <c r="M133" s="156">
        <v>24923</v>
      </c>
      <c r="N133" s="156">
        <v>0</v>
      </c>
      <c r="O133" s="156">
        <v>8316.57</v>
      </c>
      <c r="Q133" s="29"/>
    </row>
    <row r="134" spans="1:17" x14ac:dyDescent="0.3">
      <c r="A134" s="154" t="s">
        <v>305</v>
      </c>
      <c r="B134" s="154" t="s">
        <v>187</v>
      </c>
      <c r="C134" s="154" t="s">
        <v>137</v>
      </c>
      <c r="D134" s="154" t="s">
        <v>183</v>
      </c>
      <c r="E134" s="154" t="s">
        <v>91</v>
      </c>
      <c r="F134" s="155">
        <v>44998</v>
      </c>
      <c r="G134" s="154" t="s">
        <v>75</v>
      </c>
      <c r="H134" s="190">
        <v>461660</v>
      </c>
      <c r="I134" s="156">
        <v>32623</v>
      </c>
      <c r="J134" s="156">
        <v>0</v>
      </c>
      <c r="K134" s="156">
        <v>0</v>
      </c>
      <c r="L134" s="156">
        <v>32623</v>
      </c>
      <c r="M134" s="156">
        <v>30991.85</v>
      </c>
      <c r="N134" s="156">
        <v>0</v>
      </c>
      <c r="O134" s="156">
        <v>1631.15</v>
      </c>
      <c r="Q134" s="29"/>
    </row>
    <row r="135" spans="1:17" x14ac:dyDescent="0.3">
      <c r="A135" s="154" t="s">
        <v>305</v>
      </c>
      <c r="B135" s="154" t="s">
        <v>192</v>
      </c>
      <c r="C135" s="154" t="s">
        <v>149</v>
      </c>
      <c r="D135" s="154" t="s">
        <v>332</v>
      </c>
      <c r="E135" s="154" t="s">
        <v>37</v>
      </c>
      <c r="F135" s="155">
        <v>45419</v>
      </c>
      <c r="G135" s="154" t="s">
        <v>75</v>
      </c>
      <c r="H135" s="190">
        <v>463232</v>
      </c>
      <c r="I135" s="156">
        <v>32499</v>
      </c>
      <c r="J135" s="156">
        <v>0</v>
      </c>
      <c r="K135" s="156">
        <v>0</v>
      </c>
      <c r="L135" s="156">
        <v>32499</v>
      </c>
      <c r="M135" s="156">
        <v>32419</v>
      </c>
      <c r="N135" s="156">
        <v>0</v>
      </c>
      <c r="O135" s="156">
        <v>80</v>
      </c>
      <c r="Q135" s="29"/>
    </row>
    <row r="136" spans="1:17" x14ac:dyDescent="0.3">
      <c r="A136" s="154" t="s">
        <v>305</v>
      </c>
      <c r="B136" s="154" t="s">
        <v>192</v>
      </c>
      <c r="C136" s="154" t="s">
        <v>149</v>
      </c>
      <c r="D136" s="154" t="s">
        <v>218</v>
      </c>
      <c r="E136" s="154" t="s">
        <v>217</v>
      </c>
      <c r="F136" s="155">
        <v>45197</v>
      </c>
      <c r="G136" s="154" t="s">
        <v>75</v>
      </c>
      <c r="H136" s="190">
        <v>462517</v>
      </c>
      <c r="I136" s="156">
        <v>31271</v>
      </c>
      <c r="J136" s="156">
        <v>0</v>
      </c>
      <c r="K136" s="156">
        <v>0</v>
      </c>
      <c r="L136" s="156">
        <v>31271</v>
      </c>
      <c r="M136" s="156">
        <v>24729.75</v>
      </c>
      <c r="N136" s="156">
        <v>0</v>
      </c>
      <c r="O136" s="156">
        <v>6541.25</v>
      </c>
      <c r="Q136" s="29"/>
    </row>
    <row r="137" spans="1:17" x14ac:dyDescent="0.3">
      <c r="A137" s="154" t="s">
        <v>305</v>
      </c>
      <c r="B137" s="154" t="s">
        <v>191</v>
      </c>
      <c r="C137" s="154" t="s">
        <v>148</v>
      </c>
      <c r="D137" s="154" t="s">
        <v>183</v>
      </c>
      <c r="E137" s="154" t="s">
        <v>91</v>
      </c>
      <c r="F137" s="155">
        <v>44998</v>
      </c>
      <c r="G137" s="154" t="s">
        <v>75</v>
      </c>
      <c r="H137" s="190">
        <v>461666</v>
      </c>
      <c r="I137" s="156">
        <v>30338</v>
      </c>
      <c r="J137" s="156">
        <v>0</v>
      </c>
      <c r="K137" s="156">
        <v>0</v>
      </c>
      <c r="L137" s="156">
        <v>30338</v>
      </c>
      <c r="M137" s="156">
        <v>28821.08</v>
      </c>
      <c r="N137" s="156">
        <v>0</v>
      </c>
      <c r="O137" s="156">
        <v>1516.92</v>
      </c>
      <c r="Q137" s="29"/>
    </row>
    <row r="138" spans="1:17" x14ac:dyDescent="0.3">
      <c r="A138" s="154" t="s">
        <v>305</v>
      </c>
      <c r="B138" s="154" t="s">
        <v>214</v>
      </c>
      <c r="C138" s="154" t="s">
        <v>124</v>
      </c>
      <c r="D138" s="154" t="s">
        <v>183</v>
      </c>
      <c r="E138" s="154" t="s">
        <v>91</v>
      </c>
      <c r="F138" s="155">
        <v>44998</v>
      </c>
      <c r="G138" s="154" t="s">
        <v>75</v>
      </c>
      <c r="H138" s="190">
        <v>461652</v>
      </c>
      <c r="I138" s="156">
        <v>30060</v>
      </c>
      <c r="J138" s="156">
        <v>0</v>
      </c>
      <c r="K138" s="156">
        <v>0</v>
      </c>
      <c r="L138" s="156">
        <v>30060</v>
      </c>
      <c r="M138" s="156">
        <v>28557</v>
      </c>
      <c r="N138" s="156">
        <v>0</v>
      </c>
      <c r="O138" s="156">
        <v>1503</v>
      </c>
    </row>
    <row r="139" spans="1:17" x14ac:dyDescent="0.3">
      <c r="A139" s="154" t="s">
        <v>305</v>
      </c>
      <c r="B139" s="154" t="s">
        <v>216</v>
      </c>
      <c r="C139" s="154" t="s">
        <v>121</v>
      </c>
      <c r="D139" s="154" t="s">
        <v>183</v>
      </c>
      <c r="E139" s="154" t="s">
        <v>91</v>
      </c>
      <c r="F139" s="155">
        <v>44994</v>
      </c>
      <c r="G139" s="154" t="s">
        <v>75</v>
      </c>
      <c r="H139" s="190">
        <v>461650</v>
      </c>
      <c r="I139" s="156">
        <v>29617</v>
      </c>
      <c r="J139" s="156">
        <v>0</v>
      </c>
      <c r="K139" s="156">
        <v>0</v>
      </c>
      <c r="L139" s="156">
        <v>29617</v>
      </c>
      <c r="M139" s="156">
        <v>28136.15</v>
      </c>
      <c r="N139" s="156">
        <v>0</v>
      </c>
      <c r="O139" s="156">
        <v>1480.85</v>
      </c>
    </row>
    <row r="140" spans="1:17" x14ac:dyDescent="0.3">
      <c r="A140" s="154" t="s">
        <v>305</v>
      </c>
      <c r="B140" s="154" t="s">
        <v>208</v>
      </c>
      <c r="C140" s="154" t="s">
        <v>170</v>
      </c>
      <c r="D140" s="154" t="s">
        <v>316</v>
      </c>
      <c r="E140" s="154" t="s">
        <v>47</v>
      </c>
      <c r="F140" s="155"/>
      <c r="G140" s="154" t="s">
        <v>75</v>
      </c>
      <c r="H140" s="190">
        <v>464099</v>
      </c>
      <c r="I140" s="156">
        <v>29500</v>
      </c>
      <c r="J140" s="156">
        <v>0</v>
      </c>
      <c r="K140" s="156">
        <v>0</v>
      </c>
      <c r="L140" s="156">
        <v>29500</v>
      </c>
      <c r="M140" s="156">
        <v>22466.25</v>
      </c>
      <c r="N140" s="156">
        <v>0</v>
      </c>
      <c r="O140" s="156">
        <v>7033.75</v>
      </c>
    </row>
    <row r="141" spans="1:17" x14ac:dyDescent="0.3">
      <c r="A141" s="154" t="s">
        <v>305</v>
      </c>
      <c r="B141" s="154" t="s">
        <v>207</v>
      </c>
      <c r="C141" s="154" t="s">
        <v>174</v>
      </c>
      <c r="D141" s="154" t="s">
        <v>183</v>
      </c>
      <c r="E141" s="154" t="s">
        <v>91</v>
      </c>
      <c r="F141" s="155">
        <v>44998</v>
      </c>
      <c r="G141" s="154" t="s">
        <v>75</v>
      </c>
      <c r="H141" s="190">
        <v>461681</v>
      </c>
      <c r="I141" s="156">
        <v>29180</v>
      </c>
      <c r="J141" s="156">
        <v>0</v>
      </c>
      <c r="K141" s="156">
        <v>0</v>
      </c>
      <c r="L141" s="156">
        <v>29180</v>
      </c>
      <c r="M141" s="156">
        <v>27721</v>
      </c>
      <c r="N141" s="156">
        <v>0</v>
      </c>
      <c r="O141" s="156">
        <v>1459</v>
      </c>
    </row>
    <row r="142" spans="1:17" x14ac:dyDescent="0.3">
      <c r="A142" s="154" t="s">
        <v>305</v>
      </c>
      <c r="B142" s="154" t="s">
        <v>188</v>
      </c>
      <c r="C142" s="154" t="s">
        <v>142</v>
      </c>
      <c r="D142" s="154" t="s">
        <v>316</v>
      </c>
      <c r="E142" s="154" t="s">
        <v>47</v>
      </c>
      <c r="F142" s="155">
        <v>45420</v>
      </c>
      <c r="G142" s="154" t="s">
        <v>75</v>
      </c>
      <c r="H142" s="190">
        <v>463365</v>
      </c>
      <c r="I142" s="156">
        <v>28995</v>
      </c>
      <c r="J142" s="156">
        <v>0</v>
      </c>
      <c r="K142" s="156">
        <v>0</v>
      </c>
      <c r="L142" s="156">
        <v>28995</v>
      </c>
      <c r="M142" s="156">
        <v>25602.5</v>
      </c>
      <c r="N142" s="156">
        <v>0</v>
      </c>
      <c r="O142" s="156">
        <v>3392.5</v>
      </c>
    </row>
    <row r="143" spans="1:17" x14ac:dyDescent="0.3">
      <c r="A143" s="154" t="s">
        <v>305</v>
      </c>
      <c r="B143" s="154" t="s">
        <v>189</v>
      </c>
      <c r="C143" s="154" t="s">
        <v>146</v>
      </c>
      <c r="D143" s="154" t="s">
        <v>183</v>
      </c>
      <c r="E143" s="154" t="s">
        <v>91</v>
      </c>
      <c r="F143" s="155">
        <v>44998</v>
      </c>
      <c r="G143" s="154" t="s">
        <v>75</v>
      </c>
      <c r="H143" s="190">
        <v>461665</v>
      </c>
      <c r="I143" s="156">
        <v>28752</v>
      </c>
      <c r="J143" s="156">
        <v>0</v>
      </c>
      <c r="K143" s="156">
        <v>0</v>
      </c>
      <c r="L143" s="156">
        <v>28752</v>
      </c>
      <c r="M143" s="156">
        <v>27314.400000000001</v>
      </c>
      <c r="N143" s="156">
        <v>0</v>
      </c>
      <c r="O143" s="156">
        <v>1437.6</v>
      </c>
    </row>
    <row r="144" spans="1:17" ht="28.8" x14ac:dyDescent="0.3">
      <c r="A144" s="154" t="s">
        <v>305</v>
      </c>
      <c r="B144" s="154" t="s">
        <v>199</v>
      </c>
      <c r="C144" s="154" t="s">
        <v>155</v>
      </c>
      <c r="D144" s="154" t="s">
        <v>324</v>
      </c>
      <c r="E144" s="154" t="s">
        <v>1518</v>
      </c>
      <c r="F144" s="155">
        <v>45643</v>
      </c>
      <c r="G144" s="154" t="s">
        <v>75</v>
      </c>
      <c r="H144" s="190">
        <v>464054</v>
      </c>
      <c r="I144" s="156">
        <v>27838</v>
      </c>
      <c r="J144" s="156">
        <v>0</v>
      </c>
      <c r="K144" s="156">
        <v>0</v>
      </c>
      <c r="L144" s="156">
        <v>27838</v>
      </c>
      <c r="M144" s="156">
        <v>18720.53</v>
      </c>
      <c r="N144" s="156">
        <v>0</v>
      </c>
      <c r="O144" s="156">
        <v>9117.4699999999993</v>
      </c>
    </row>
    <row r="145" spans="1:15" x14ac:dyDescent="0.3">
      <c r="A145" s="154" t="s">
        <v>305</v>
      </c>
      <c r="B145" s="154" t="s">
        <v>214</v>
      </c>
      <c r="C145" s="154" t="s">
        <v>124</v>
      </c>
      <c r="D145" s="154" t="s">
        <v>316</v>
      </c>
      <c r="E145" s="154" t="s">
        <v>47</v>
      </c>
      <c r="F145" s="155"/>
      <c r="G145" s="154" t="s">
        <v>75</v>
      </c>
      <c r="H145" s="190">
        <v>463728</v>
      </c>
      <c r="I145" s="156">
        <v>27245</v>
      </c>
      <c r="J145" s="156">
        <v>0</v>
      </c>
      <c r="K145" s="156">
        <v>0</v>
      </c>
      <c r="L145" s="156">
        <v>27245</v>
      </c>
      <c r="M145" s="156">
        <v>26227.5</v>
      </c>
      <c r="N145" s="156">
        <v>0</v>
      </c>
      <c r="O145" s="156">
        <v>1017.5</v>
      </c>
    </row>
    <row r="146" spans="1:15" x14ac:dyDescent="0.3">
      <c r="A146" s="154" t="s">
        <v>305</v>
      </c>
      <c r="B146" s="154" t="s">
        <v>214</v>
      </c>
      <c r="C146" s="154" t="s">
        <v>124</v>
      </c>
      <c r="D146" s="154" t="s">
        <v>332</v>
      </c>
      <c r="E146" s="154" t="s">
        <v>37</v>
      </c>
      <c r="F146" s="155"/>
      <c r="G146" s="154" t="s">
        <v>75</v>
      </c>
      <c r="H146" s="190">
        <v>463909</v>
      </c>
      <c r="I146" s="156">
        <v>27227</v>
      </c>
      <c r="J146" s="156">
        <v>0</v>
      </c>
      <c r="K146" s="156">
        <v>0</v>
      </c>
      <c r="L146" s="156">
        <v>27227</v>
      </c>
      <c r="M146" s="156">
        <v>0</v>
      </c>
      <c r="N146" s="156">
        <v>0</v>
      </c>
      <c r="O146" s="156">
        <v>27227</v>
      </c>
    </row>
    <row r="147" spans="1:15" ht="28.8" x14ac:dyDescent="0.3">
      <c r="A147" s="154" t="s">
        <v>305</v>
      </c>
      <c r="B147" s="154" t="s">
        <v>298</v>
      </c>
      <c r="C147" s="154" t="s">
        <v>296</v>
      </c>
      <c r="D147" s="154" t="s">
        <v>302</v>
      </c>
      <c r="E147" s="154" t="s">
        <v>44</v>
      </c>
      <c r="F147" s="155">
        <v>45743</v>
      </c>
      <c r="G147" s="154" t="s">
        <v>75</v>
      </c>
      <c r="H147" s="190">
        <v>464344</v>
      </c>
      <c r="I147" s="156">
        <v>26250</v>
      </c>
      <c r="J147" s="156">
        <v>0</v>
      </c>
      <c r="K147" s="156">
        <v>0</v>
      </c>
      <c r="L147" s="156">
        <v>26250</v>
      </c>
      <c r="M147" s="156">
        <v>0</v>
      </c>
      <c r="N147" s="156">
        <v>0</v>
      </c>
      <c r="O147" s="156">
        <v>26250</v>
      </c>
    </row>
    <row r="148" spans="1:15" x14ac:dyDescent="0.3">
      <c r="A148" s="154" t="s">
        <v>305</v>
      </c>
      <c r="B148" s="154" t="s">
        <v>274</v>
      </c>
      <c r="C148" s="154" t="s">
        <v>266</v>
      </c>
      <c r="D148" s="154" t="s">
        <v>1532</v>
      </c>
      <c r="E148" s="154" t="s">
        <v>116</v>
      </c>
      <c r="F148" s="155">
        <v>45818</v>
      </c>
      <c r="G148" s="154" t="s">
        <v>75</v>
      </c>
      <c r="H148" s="190">
        <v>464618</v>
      </c>
      <c r="I148" s="156">
        <v>25170.65</v>
      </c>
      <c r="J148" s="156">
        <v>0</v>
      </c>
      <c r="K148" s="156">
        <v>0</v>
      </c>
      <c r="L148" s="156">
        <v>25170.65</v>
      </c>
      <c r="M148" s="156">
        <v>0</v>
      </c>
      <c r="N148" s="156">
        <v>0</v>
      </c>
      <c r="O148" s="156">
        <v>25170.65</v>
      </c>
    </row>
    <row r="149" spans="1:15" ht="28.8" x14ac:dyDescent="0.3">
      <c r="A149" s="154" t="s">
        <v>305</v>
      </c>
      <c r="B149" s="154" t="s">
        <v>186</v>
      </c>
      <c r="C149" s="154" t="s">
        <v>139</v>
      </c>
      <c r="D149" s="154" t="s">
        <v>183</v>
      </c>
      <c r="E149" s="154" t="s">
        <v>91</v>
      </c>
      <c r="F149" s="155">
        <v>44998</v>
      </c>
      <c r="G149" s="154" t="s">
        <v>75</v>
      </c>
      <c r="H149" s="190">
        <v>461661</v>
      </c>
      <c r="I149" s="156">
        <v>25030</v>
      </c>
      <c r="J149" s="156">
        <v>0</v>
      </c>
      <c r="K149" s="156">
        <v>0</v>
      </c>
      <c r="L149" s="156">
        <v>25030</v>
      </c>
      <c r="M149" s="156">
        <v>23778.49</v>
      </c>
      <c r="N149" s="156">
        <v>0</v>
      </c>
      <c r="O149" s="156">
        <v>1251.51</v>
      </c>
    </row>
    <row r="150" spans="1:15" x14ac:dyDescent="0.3">
      <c r="A150" s="154" t="s">
        <v>305</v>
      </c>
      <c r="B150" s="154" t="s">
        <v>215</v>
      </c>
      <c r="C150" s="154" t="s">
        <v>126</v>
      </c>
      <c r="D150" s="154" t="s">
        <v>183</v>
      </c>
      <c r="E150" s="154" t="s">
        <v>91</v>
      </c>
      <c r="F150" s="155">
        <v>44998</v>
      </c>
      <c r="G150" s="154" t="s">
        <v>75</v>
      </c>
      <c r="H150" s="190">
        <v>461653</v>
      </c>
      <c r="I150" s="156">
        <v>24901</v>
      </c>
      <c r="J150" s="156">
        <v>0</v>
      </c>
      <c r="K150" s="156">
        <v>0</v>
      </c>
      <c r="L150" s="156">
        <v>24901</v>
      </c>
      <c r="M150" s="156">
        <v>23655.95</v>
      </c>
      <c r="N150" s="156">
        <v>0</v>
      </c>
      <c r="O150" s="156">
        <v>1245.05</v>
      </c>
    </row>
    <row r="151" spans="1:15" x14ac:dyDescent="0.3">
      <c r="A151" s="154" t="s">
        <v>305</v>
      </c>
      <c r="B151" s="154" t="s">
        <v>282</v>
      </c>
      <c r="C151" s="154" t="s">
        <v>258</v>
      </c>
      <c r="D151" s="154" t="s">
        <v>1532</v>
      </c>
      <c r="E151" s="154" t="s">
        <v>116</v>
      </c>
      <c r="F151" s="155"/>
      <c r="G151" s="154" t="s">
        <v>75</v>
      </c>
      <c r="H151" s="190">
        <v>464538</v>
      </c>
      <c r="I151" s="156">
        <v>24657</v>
      </c>
      <c r="J151" s="156">
        <v>0</v>
      </c>
      <c r="K151" s="156">
        <v>0</v>
      </c>
      <c r="L151" s="156">
        <v>24657</v>
      </c>
      <c r="M151" s="156">
        <v>24593</v>
      </c>
      <c r="N151" s="156">
        <v>0</v>
      </c>
      <c r="O151" s="156">
        <v>64</v>
      </c>
    </row>
    <row r="152" spans="1:15" x14ac:dyDescent="0.3">
      <c r="A152" s="154" t="s">
        <v>305</v>
      </c>
      <c r="B152" s="154" t="s">
        <v>189</v>
      </c>
      <c r="C152" s="154" t="s">
        <v>146</v>
      </c>
      <c r="D152" s="154" t="s">
        <v>316</v>
      </c>
      <c r="E152" s="154" t="s">
        <v>47</v>
      </c>
      <c r="F152" s="155">
        <v>45222</v>
      </c>
      <c r="G152" s="154" t="s">
        <v>75</v>
      </c>
      <c r="H152" s="190">
        <v>462606</v>
      </c>
      <c r="I152" s="156">
        <v>23820</v>
      </c>
      <c r="J152" s="156">
        <v>0</v>
      </c>
      <c r="K152" s="156">
        <v>0</v>
      </c>
      <c r="L152" s="156">
        <v>23820</v>
      </c>
      <c r="M152" s="156">
        <v>23785</v>
      </c>
      <c r="N152" s="156">
        <v>0</v>
      </c>
      <c r="O152" s="156">
        <v>35</v>
      </c>
    </row>
    <row r="153" spans="1:15" x14ac:dyDescent="0.3">
      <c r="A153" s="154" t="s">
        <v>305</v>
      </c>
      <c r="B153" s="154" t="s">
        <v>1533</v>
      </c>
      <c r="C153" s="154" t="s">
        <v>1534</v>
      </c>
      <c r="D153" s="154" t="s">
        <v>325</v>
      </c>
      <c r="E153" s="154" t="s">
        <v>236</v>
      </c>
      <c r="F153" s="155"/>
      <c r="G153" s="154" t="s">
        <v>75</v>
      </c>
      <c r="H153" s="190">
        <v>464066</v>
      </c>
      <c r="I153" s="156">
        <v>23375</v>
      </c>
      <c r="J153" s="156">
        <v>0</v>
      </c>
      <c r="K153" s="156">
        <v>0</v>
      </c>
      <c r="L153" s="156">
        <v>23375</v>
      </c>
      <c r="M153" s="156">
        <v>0</v>
      </c>
      <c r="N153" s="156">
        <v>0</v>
      </c>
      <c r="O153" s="156">
        <v>23375</v>
      </c>
    </row>
    <row r="154" spans="1:15" x14ac:dyDescent="0.3">
      <c r="A154" s="154" t="s">
        <v>305</v>
      </c>
      <c r="B154" s="154" t="s">
        <v>195</v>
      </c>
      <c r="C154" s="154" t="s">
        <v>157</v>
      </c>
      <c r="D154" s="154" t="s">
        <v>183</v>
      </c>
      <c r="E154" s="154" t="s">
        <v>91</v>
      </c>
      <c r="F154" s="155">
        <v>44998</v>
      </c>
      <c r="G154" s="154" t="s">
        <v>75</v>
      </c>
      <c r="H154" s="190">
        <v>461672</v>
      </c>
      <c r="I154" s="156">
        <v>23367</v>
      </c>
      <c r="J154" s="156">
        <v>0</v>
      </c>
      <c r="K154" s="156">
        <v>0</v>
      </c>
      <c r="L154" s="156">
        <v>23367</v>
      </c>
      <c r="M154" s="156">
        <v>22198.639999999999</v>
      </c>
      <c r="N154" s="156">
        <v>0</v>
      </c>
      <c r="O154" s="156">
        <v>1168.3599999999999</v>
      </c>
    </row>
    <row r="155" spans="1:15" x14ac:dyDescent="0.3">
      <c r="A155" s="154" t="s">
        <v>305</v>
      </c>
      <c r="B155" s="154" t="s">
        <v>254</v>
      </c>
      <c r="C155" s="154" t="s">
        <v>222</v>
      </c>
      <c r="D155" s="154" t="s">
        <v>348</v>
      </c>
      <c r="E155" s="154" t="s">
        <v>349</v>
      </c>
      <c r="F155" s="155"/>
      <c r="G155" s="154" t="s">
        <v>75</v>
      </c>
      <c r="H155" s="190">
        <v>463986</v>
      </c>
      <c r="I155" s="156">
        <v>23239.599999999999</v>
      </c>
      <c r="J155" s="156">
        <v>0</v>
      </c>
      <c r="K155" s="156">
        <v>0</v>
      </c>
      <c r="L155" s="156">
        <v>23239.599999999999</v>
      </c>
      <c r="M155" s="156">
        <v>0</v>
      </c>
      <c r="N155" s="156">
        <v>0</v>
      </c>
      <c r="O155" s="156">
        <v>23239.599999999999</v>
      </c>
    </row>
    <row r="156" spans="1:15" x14ac:dyDescent="0.3">
      <c r="A156" s="154" t="s">
        <v>305</v>
      </c>
      <c r="B156" s="154" t="s">
        <v>202</v>
      </c>
      <c r="C156" s="154" t="s">
        <v>166</v>
      </c>
      <c r="D156" s="154" t="s">
        <v>183</v>
      </c>
      <c r="E156" s="154" t="s">
        <v>91</v>
      </c>
      <c r="F156" s="155">
        <v>44998</v>
      </c>
      <c r="G156" s="154" t="s">
        <v>75</v>
      </c>
      <c r="H156" s="190">
        <v>461677</v>
      </c>
      <c r="I156" s="156">
        <v>22985</v>
      </c>
      <c r="J156" s="156">
        <v>0</v>
      </c>
      <c r="K156" s="156">
        <v>0</v>
      </c>
      <c r="L156" s="156">
        <v>22985</v>
      </c>
      <c r="M156" s="156">
        <v>21835.75</v>
      </c>
      <c r="N156" s="156">
        <v>0</v>
      </c>
      <c r="O156" s="156">
        <v>1149.25</v>
      </c>
    </row>
    <row r="157" spans="1:15" x14ac:dyDescent="0.3">
      <c r="A157" s="154" t="s">
        <v>305</v>
      </c>
      <c r="B157" s="154" t="s">
        <v>208</v>
      </c>
      <c r="C157" s="154" t="s">
        <v>170</v>
      </c>
      <c r="D157" s="154" t="s">
        <v>1535</v>
      </c>
      <c r="E157" s="154" t="s">
        <v>113</v>
      </c>
      <c r="F157" s="155"/>
      <c r="G157" s="154" t="s">
        <v>75</v>
      </c>
      <c r="H157" s="190">
        <v>464758</v>
      </c>
      <c r="I157" s="156">
        <v>21958.959999999999</v>
      </c>
      <c r="J157" s="156">
        <v>274.8</v>
      </c>
      <c r="K157" s="156">
        <v>0</v>
      </c>
      <c r="L157" s="156">
        <v>22233.759999999998</v>
      </c>
      <c r="M157" s="156">
        <v>16112.24</v>
      </c>
      <c r="N157" s="156">
        <v>0</v>
      </c>
      <c r="O157" s="156">
        <v>6121.52</v>
      </c>
    </row>
    <row r="158" spans="1:15" x14ac:dyDescent="0.3">
      <c r="A158" s="154" t="s">
        <v>305</v>
      </c>
      <c r="B158" s="154" t="s">
        <v>198</v>
      </c>
      <c r="C158" s="154" t="s">
        <v>160</v>
      </c>
      <c r="D158" s="154" t="s">
        <v>183</v>
      </c>
      <c r="E158" s="154" t="s">
        <v>91</v>
      </c>
      <c r="F158" s="155">
        <v>44998</v>
      </c>
      <c r="G158" s="154" t="s">
        <v>75</v>
      </c>
      <c r="H158" s="190">
        <v>461674</v>
      </c>
      <c r="I158" s="156">
        <v>21931</v>
      </c>
      <c r="J158" s="156">
        <v>0</v>
      </c>
      <c r="K158" s="156">
        <v>0</v>
      </c>
      <c r="L158" s="156">
        <v>21931</v>
      </c>
      <c r="M158" s="156">
        <v>20834.45</v>
      </c>
      <c r="N158" s="156">
        <v>0</v>
      </c>
      <c r="O158" s="156">
        <v>1096.55</v>
      </c>
    </row>
    <row r="159" spans="1:15" ht="28.8" x14ac:dyDescent="0.3">
      <c r="A159" s="154" t="s">
        <v>305</v>
      </c>
      <c r="B159" s="154" t="s">
        <v>281</v>
      </c>
      <c r="C159" s="154" t="s">
        <v>259</v>
      </c>
      <c r="D159" s="154" t="s">
        <v>324</v>
      </c>
      <c r="E159" s="154" t="s">
        <v>1518</v>
      </c>
      <c r="F159" s="155"/>
      <c r="G159" s="154" t="s">
        <v>75</v>
      </c>
      <c r="H159" s="190">
        <v>464486</v>
      </c>
      <c r="I159" s="156">
        <v>21382</v>
      </c>
      <c r="J159" s="156">
        <v>0</v>
      </c>
      <c r="K159" s="156">
        <v>0</v>
      </c>
      <c r="L159" s="156">
        <v>21382</v>
      </c>
      <c r="M159" s="156">
        <v>0</v>
      </c>
      <c r="N159" s="156">
        <v>0</v>
      </c>
      <c r="O159" s="156">
        <v>21382</v>
      </c>
    </row>
    <row r="160" spans="1:15" x14ac:dyDescent="0.3">
      <c r="A160" s="154" t="s">
        <v>305</v>
      </c>
      <c r="B160" s="154" t="s">
        <v>295</v>
      </c>
      <c r="C160" s="154" t="s">
        <v>294</v>
      </c>
      <c r="D160" s="154" t="s">
        <v>218</v>
      </c>
      <c r="E160" s="154" t="s">
        <v>217</v>
      </c>
      <c r="F160" s="155">
        <v>45230</v>
      </c>
      <c r="G160" s="154" t="s">
        <v>75</v>
      </c>
      <c r="H160" s="190">
        <v>462633</v>
      </c>
      <c r="I160" s="156">
        <v>21067</v>
      </c>
      <c r="J160" s="156">
        <v>0</v>
      </c>
      <c r="K160" s="156">
        <v>0</v>
      </c>
      <c r="L160" s="156">
        <v>21067</v>
      </c>
      <c r="M160" s="156">
        <v>0</v>
      </c>
      <c r="N160" s="156">
        <v>0</v>
      </c>
      <c r="O160" s="156">
        <v>21067</v>
      </c>
    </row>
    <row r="161" spans="1:15" x14ac:dyDescent="0.3">
      <c r="A161" s="154" t="s">
        <v>305</v>
      </c>
      <c r="B161" s="154" t="s">
        <v>188</v>
      </c>
      <c r="C161" s="154" t="s">
        <v>142</v>
      </c>
      <c r="D161" s="154" t="s">
        <v>218</v>
      </c>
      <c r="E161" s="154" t="s">
        <v>217</v>
      </c>
      <c r="F161" s="155">
        <v>45197</v>
      </c>
      <c r="G161" s="154" t="s">
        <v>75</v>
      </c>
      <c r="H161" s="190">
        <v>462519</v>
      </c>
      <c r="I161" s="156">
        <v>21011</v>
      </c>
      <c r="J161" s="156">
        <v>0</v>
      </c>
      <c r="K161" s="156">
        <v>0</v>
      </c>
      <c r="L161" s="156">
        <v>21011</v>
      </c>
      <c r="M161" s="156">
        <v>8080</v>
      </c>
      <c r="N161" s="156">
        <v>0</v>
      </c>
      <c r="O161" s="156">
        <v>12931</v>
      </c>
    </row>
    <row r="162" spans="1:15" ht="28.8" x14ac:dyDescent="0.3">
      <c r="A162" s="154" t="s">
        <v>305</v>
      </c>
      <c r="B162" s="154" t="s">
        <v>213</v>
      </c>
      <c r="C162" s="154" t="s">
        <v>128</v>
      </c>
      <c r="D162" s="154" t="s">
        <v>324</v>
      </c>
      <c r="E162" s="154" t="s">
        <v>1518</v>
      </c>
      <c r="F162" s="155"/>
      <c r="G162" s="154" t="s">
        <v>75</v>
      </c>
      <c r="H162" s="190">
        <v>464485</v>
      </c>
      <c r="I162" s="156">
        <v>20887</v>
      </c>
      <c r="J162" s="156">
        <v>0</v>
      </c>
      <c r="K162" s="156">
        <v>0</v>
      </c>
      <c r="L162" s="156">
        <v>20887</v>
      </c>
      <c r="M162" s="156">
        <v>8972.49</v>
      </c>
      <c r="N162" s="156">
        <v>0</v>
      </c>
      <c r="O162" s="156">
        <v>11914.51</v>
      </c>
    </row>
    <row r="163" spans="1:15" x14ac:dyDescent="0.3">
      <c r="A163" s="154" t="s">
        <v>305</v>
      </c>
      <c r="B163" s="154" t="s">
        <v>196</v>
      </c>
      <c r="C163" s="154" t="s">
        <v>159</v>
      </c>
      <c r="D163" s="154" t="s">
        <v>183</v>
      </c>
      <c r="E163" s="154" t="s">
        <v>91</v>
      </c>
      <c r="F163" s="155">
        <v>44998</v>
      </c>
      <c r="G163" s="154" t="s">
        <v>75</v>
      </c>
      <c r="H163" s="190">
        <v>461673</v>
      </c>
      <c r="I163" s="156">
        <v>20830</v>
      </c>
      <c r="J163" s="156">
        <v>0</v>
      </c>
      <c r="K163" s="156">
        <v>0</v>
      </c>
      <c r="L163" s="156">
        <v>20830</v>
      </c>
      <c r="M163" s="156">
        <v>19788.490000000002</v>
      </c>
      <c r="N163" s="156">
        <v>0</v>
      </c>
      <c r="O163" s="156">
        <v>1041.51</v>
      </c>
    </row>
    <row r="164" spans="1:15" ht="28.8" x14ac:dyDescent="0.3">
      <c r="A164" s="154" t="s">
        <v>305</v>
      </c>
      <c r="B164" s="154" t="s">
        <v>186</v>
      </c>
      <c r="C164" s="154" t="s">
        <v>139</v>
      </c>
      <c r="D164" s="154" t="s">
        <v>218</v>
      </c>
      <c r="E164" s="154" t="s">
        <v>217</v>
      </c>
      <c r="F164" s="155">
        <v>45197</v>
      </c>
      <c r="G164" s="154" t="s">
        <v>75</v>
      </c>
      <c r="H164" s="190">
        <v>462521</v>
      </c>
      <c r="I164" s="156">
        <v>20776</v>
      </c>
      <c r="J164" s="156">
        <v>0</v>
      </c>
      <c r="K164" s="156">
        <v>0</v>
      </c>
      <c r="L164" s="156">
        <v>20776</v>
      </c>
      <c r="M164" s="156">
        <v>18536</v>
      </c>
      <c r="N164" s="156">
        <v>0</v>
      </c>
      <c r="O164" s="156">
        <v>2240</v>
      </c>
    </row>
    <row r="165" spans="1:15" ht="28.8" x14ac:dyDescent="0.3">
      <c r="A165" s="154" t="s">
        <v>305</v>
      </c>
      <c r="B165" s="154" t="s">
        <v>279</v>
      </c>
      <c r="C165" s="154" t="s">
        <v>261</v>
      </c>
      <c r="D165" s="154" t="s">
        <v>324</v>
      </c>
      <c r="E165" s="154" t="s">
        <v>1518</v>
      </c>
      <c r="F165" s="155"/>
      <c r="G165" s="154" t="s">
        <v>75</v>
      </c>
      <c r="H165" s="190">
        <v>464536</v>
      </c>
      <c r="I165" s="156">
        <v>20691</v>
      </c>
      <c r="J165" s="156">
        <v>0</v>
      </c>
      <c r="K165" s="156">
        <v>0</v>
      </c>
      <c r="L165" s="156">
        <v>20691</v>
      </c>
      <c r="M165" s="156">
        <v>0</v>
      </c>
      <c r="N165" s="156">
        <v>0</v>
      </c>
      <c r="O165" s="156">
        <v>20691</v>
      </c>
    </row>
    <row r="166" spans="1:15" ht="28.8" x14ac:dyDescent="0.3">
      <c r="A166" s="154" t="s">
        <v>305</v>
      </c>
      <c r="B166" s="154" t="s">
        <v>254</v>
      </c>
      <c r="C166" s="154" t="s">
        <v>222</v>
      </c>
      <c r="D166" s="154" t="s">
        <v>324</v>
      </c>
      <c r="E166" s="154" t="s">
        <v>1518</v>
      </c>
      <c r="F166" s="155"/>
      <c r="G166" s="154" t="s">
        <v>75</v>
      </c>
      <c r="H166" s="190">
        <v>464456</v>
      </c>
      <c r="I166" s="156">
        <v>20544</v>
      </c>
      <c r="J166" s="156">
        <v>0</v>
      </c>
      <c r="K166" s="156">
        <v>0</v>
      </c>
      <c r="L166" s="156">
        <v>20544</v>
      </c>
      <c r="M166" s="156">
        <v>0</v>
      </c>
      <c r="N166" s="156">
        <v>0</v>
      </c>
      <c r="O166" s="156">
        <v>20544</v>
      </c>
    </row>
    <row r="167" spans="1:15" x14ac:dyDescent="0.3">
      <c r="A167" s="154" t="s">
        <v>305</v>
      </c>
      <c r="B167" s="154" t="s">
        <v>209</v>
      </c>
      <c r="C167" s="154" t="s">
        <v>169</v>
      </c>
      <c r="D167" s="154" t="s">
        <v>1536</v>
      </c>
      <c r="E167" s="154" t="s">
        <v>32</v>
      </c>
      <c r="F167" s="155"/>
      <c r="G167" s="154" t="s">
        <v>75</v>
      </c>
      <c r="H167" s="190">
        <v>464674</v>
      </c>
      <c r="I167" s="156">
        <v>19223</v>
      </c>
      <c r="J167" s="156">
        <v>0</v>
      </c>
      <c r="K167" s="156">
        <v>0</v>
      </c>
      <c r="L167" s="156">
        <v>19223</v>
      </c>
      <c r="M167" s="156">
        <v>18935</v>
      </c>
      <c r="N167" s="156">
        <v>0</v>
      </c>
      <c r="O167" s="156">
        <v>288</v>
      </c>
    </row>
    <row r="168" spans="1:15" x14ac:dyDescent="0.3">
      <c r="A168" s="154" t="s">
        <v>305</v>
      </c>
      <c r="B168" s="154" t="s">
        <v>209</v>
      </c>
      <c r="C168" s="154" t="s">
        <v>169</v>
      </c>
      <c r="D168" s="154" t="s">
        <v>1530</v>
      </c>
      <c r="E168" s="154" t="s">
        <v>1531</v>
      </c>
      <c r="F168" s="155"/>
      <c r="G168" s="154" t="s">
        <v>75</v>
      </c>
      <c r="H168" s="190">
        <v>464284</v>
      </c>
      <c r="I168" s="156">
        <v>19112.5</v>
      </c>
      <c r="J168" s="156">
        <v>0</v>
      </c>
      <c r="K168" s="156">
        <v>0</v>
      </c>
      <c r="L168" s="156">
        <v>19112.5</v>
      </c>
      <c r="M168" s="156">
        <v>9741.48</v>
      </c>
      <c r="N168" s="156">
        <v>0</v>
      </c>
      <c r="O168" s="156">
        <v>9371.02</v>
      </c>
    </row>
    <row r="169" spans="1:15" x14ac:dyDescent="0.3">
      <c r="A169" s="154" t="s">
        <v>305</v>
      </c>
      <c r="B169" s="154" t="s">
        <v>214</v>
      </c>
      <c r="C169" s="154" t="s">
        <v>124</v>
      </c>
      <c r="D169" s="154" t="s">
        <v>218</v>
      </c>
      <c r="E169" s="154" t="s">
        <v>217</v>
      </c>
      <c r="F169" s="155">
        <v>45196</v>
      </c>
      <c r="G169" s="154" t="s">
        <v>75</v>
      </c>
      <c r="H169" s="190">
        <v>462495</v>
      </c>
      <c r="I169" s="156">
        <v>18100</v>
      </c>
      <c r="J169" s="156">
        <v>0</v>
      </c>
      <c r="K169" s="156">
        <v>0</v>
      </c>
      <c r="L169" s="156">
        <v>18100</v>
      </c>
      <c r="M169" s="156">
        <v>7356</v>
      </c>
      <c r="N169" s="156">
        <v>0</v>
      </c>
      <c r="O169" s="156">
        <v>10744</v>
      </c>
    </row>
    <row r="170" spans="1:15" x14ac:dyDescent="0.3">
      <c r="A170" s="154" t="s">
        <v>305</v>
      </c>
      <c r="B170" s="154" t="s">
        <v>196</v>
      </c>
      <c r="C170" s="154" t="s">
        <v>159</v>
      </c>
      <c r="D170" s="154" t="s">
        <v>218</v>
      </c>
      <c r="E170" s="154" t="s">
        <v>217</v>
      </c>
      <c r="F170" s="155">
        <v>45197</v>
      </c>
      <c r="G170" s="154" t="s">
        <v>75</v>
      </c>
      <c r="H170" s="190">
        <v>462512</v>
      </c>
      <c r="I170" s="156">
        <v>17995</v>
      </c>
      <c r="J170" s="156">
        <v>0</v>
      </c>
      <c r="K170" s="156">
        <v>0</v>
      </c>
      <c r="L170" s="156">
        <v>17995</v>
      </c>
      <c r="M170" s="156">
        <v>2348.29</v>
      </c>
      <c r="N170" s="156">
        <v>0</v>
      </c>
      <c r="O170" s="156">
        <v>15646.71</v>
      </c>
    </row>
    <row r="171" spans="1:15" x14ac:dyDescent="0.3">
      <c r="A171" s="154" t="s">
        <v>305</v>
      </c>
      <c r="B171" s="154" t="s">
        <v>190</v>
      </c>
      <c r="C171" s="154" t="s">
        <v>144</v>
      </c>
      <c r="D171" s="154" t="s">
        <v>218</v>
      </c>
      <c r="E171" s="154" t="s">
        <v>217</v>
      </c>
      <c r="F171" s="155">
        <v>45230</v>
      </c>
      <c r="G171" s="154" t="s">
        <v>75</v>
      </c>
      <c r="H171" s="190">
        <v>462632</v>
      </c>
      <c r="I171" s="156">
        <v>17920</v>
      </c>
      <c r="J171" s="156">
        <v>0</v>
      </c>
      <c r="K171" s="156">
        <v>0</v>
      </c>
      <c r="L171" s="156">
        <v>17920</v>
      </c>
      <c r="M171" s="156">
        <v>12471.6</v>
      </c>
      <c r="N171" s="156">
        <v>0</v>
      </c>
      <c r="O171" s="156">
        <v>5448.4</v>
      </c>
    </row>
    <row r="172" spans="1:15" x14ac:dyDescent="0.3">
      <c r="A172" s="154" t="s">
        <v>305</v>
      </c>
      <c r="B172" s="154" t="s">
        <v>189</v>
      </c>
      <c r="C172" s="154" t="s">
        <v>146</v>
      </c>
      <c r="D172" s="154" t="s">
        <v>328</v>
      </c>
      <c r="E172" s="154" t="s">
        <v>104</v>
      </c>
      <c r="F172" s="155"/>
      <c r="G172" s="154" t="s">
        <v>75</v>
      </c>
      <c r="H172" s="190">
        <v>463118</v>
      </c>
      <c r="I172" s="156">
        <v>17480.7</v>
      </c>
      <c r="J172" s="156">
        <v>0</v>
      </c>
      <c r="K172" s="156">
        <v>0</v>
      </c>
      <c r="L172" s="156">
        <v>17480.7</v>
      </c>
      <c r="M172" s="156">
        <v>8740.35</v>
      </c>
      <c r="N172" s="156">
        <v>0</v>
      </c>
      <c r="O172" s="156">
        <v>8740.35</v>
      </c>
    </row>
    <row r="173" spans="1:15" x14ac:dyDescent="0.3">
      <c r="A173" s="154" t="s">
        <v>305</v>
      </c>
      <c r="B173" s="154" t="s">
        <v>199</v>
      </c>
      <c r="C173" s="154" t="s">
        <v>155</v>
      </c>
      <c r="D173" s="154" t="s">
        <v>218</v>
      </c>
      <c r="E173" s="154" t="s">
        <v>217</v>
      </c>
      <c r="F173" s="155">
        <v>45197</v>
      </c>
      <c r="G173" s="154" t="s">
        <v>75</v>
      </c>
      <c r="H173" s="190">
        <v>462511</v>
      </c>
      <c r="I173" s="156">
        <v>16624</v>
      </c>
      <c r="J173" s="156">
        <v>0</v>
      </c>
      <c r="K173" s="156">
        <v>0</v>
      </c>
      <c r="L173" s="156">
        <v>16624</v>
      </c>
      <c r="M173" s="156">
        <v>9432.7999999999993</v>
      </c>
      <c r="N173" s="156">
        <v>0</v>
      </c>
      <c r="O173" s="156">
        <v>7191.2</v>
      </c>
    </row>
    <row r="174" spans="1:15" ht="28.8" x14ac:dyDescent="0.3">
      <c r="A174" s="154" t="s">
        <v>305</v>
      </c>
      <c r="B174" s="154" t="s">
        <v>210</v>
      </c>
      <c r="C174" s="154" t="s">
        <v>141</v>
      </c>
      <c r="D174" s="154" t="s">
        <v>343</v>
      </c>
      <c r="E174" s="154" t="s">
        <v>51</v>
      </c>
      <c r="F174" s="155">
        <v>45058</v>
      </c>
      <c r="G174" s="154" t="s">
        <v>75</v>
      </c>
      <c r="H174" s="190">
        <v>461939</v>
      </c>
      <c r="I174" s="156">
        <v>16552</v>
      </c>
      <c r="J174" s="156">
        <v>0</v>
      </c>
      <c r="K174" s="156">
        <v>0</v>
      </c>
      <c r="L174" s="156">
        <v>16552</v>
      </c>
      <c r="M174" s="156">
        <v>12382</v>
      </c>
      <c r="N174" s="156">
        <v>0</v>
      </c>
      <c r="O174" s="156">
        <v>4170</v>
      </c>
    </row>
    <row r="175" spans="1:15" x14ac:dyDescent="0.3">
      <c r="A175" s="154" t="s">
        <v>305</v>
      </c>
      <c r="B175" s="154" t="s">
        <v>191</v>
      </c>
      <c r="C175" s="154" t="s">
        <v>148</v>
      </c>
      <c r="D175" s="154" t="s">
        <v>218</v>
      </c>
      <c r="E175" s="154" t="s">
        <v>217</v>
      </c>
      <c r="F175" s="155">
        <v>45197</v>
      </c>
      <c r="G175" s="154" t="s">
        <v>75</v>
      </c>
      <c r="H175" s="190">
        <v>462518</v>
      </c>
      <c r="I175" s="156">
        <v>16510</v>
      </c>
      <c r="J175" s="156">
        <v>0</v>
      </c>
      <c r="K175" s="156">
        <v>0</v>
      </c>
      <c r="L175" s="156">
        <v>16510</v>
      </c>
      <c r="M175" s="156">
        <v>9348</v>
      </c>
      <c r="N175" s="156">
        <v>0</v>
      </c>
      <c r="O175" s="156">
        <v>7162</v>
      </c>
    </row>
    <row r="176" spans="1:15" x14ac:dyDescent="0.3">
      <c r="A176" s="154" t="s">
        <v>305</v>
      </c>
      <c r="B176" s="154" t="s">
        <v>190</v>
      </c>
      <c r="C176" s="154" t="s">
        <v>144</v>
      </c>
      <c r="D176" s="154" t="s">
        <v>1536</v>
      </c>
      <c r="E176" s="154" t="s">
        <v>32</v>
      </c>
      <c r="F176" s="155"/>
      <c r="G176" s="154" t="s">
        <v>75</v>
      </c>
      <c r="H176" s="190">
        <v>464529</v>
      </c>
      <c r="I176" s="156">
        <v>16210.25</v>
      </c>
      <c r="J176" s="156">
        <v>1760</v>
      </c>
      <c r="K176" s="156">
        <v>0</v>
      </c>
      <c r="L176" s="156">
        <v>17970.25</v>
      </c>
      <c r="M176" s="156">
        <v>15742</v>
      </c>
      <c r="N176" s="156">
        <v>0</v>
      </c>
      <c r="O176" s="156">
        <v>2228.25</v>
      </c>
    </row>
    <row r="177" spans="1:15" ht="28.8" x14ac:dyDescent="0.3">
      <c r="A177" s="154" t="s">
        <v>305</v>
      </c>
      <c r="B177" s="154" t="s">
        <v>298</v>
      </c>
      <c r="C177" s="154" t="s">
        <v>296</v>
      </c>
      <c r="D177" s="154" t="s">
        <v>316</v>
      </c>
      <c r="E177" s="154" t="s">
        <v>47</v>
      </c>
      <c r="F177" s="155">
        <v>45667</v>
      </c>
      <c r="G177" s="154" t="s">
        <v>75</v>
      </c>
      <c r="H177" s="190">
        <v>464094</v>
      </c>
      <c r="I177" s="156">
        <v>16025</v>
      </c>
      <c r="J177" s="156">
        <v>0</v>
      </c>
      <c r="K177" s="156">
        <v>0</v>
      </c>
      <c r="L177" s="156">
        <v>16025</v>
      </c>
      <c r="M177" s="156">
        <v>7738</v>
      </c>
      <c r="N177" s="156">
        <v>0</v>
      </c>
      <c r="O177" s="156">
        <v>8287</v>
      </c>
    </row>
    <row r="178" spans="1:15" x14ac:dyDescent="0.3">
      <c r="A178" s="154" t="s">
        <v>305</v>
      </c>
      <c r="B178" s="154" t="s">
        <v>199</v>
      </c>
      <c r="C178" s="154" t="s">
        <v>155</v>
      </c>
      <c r="D178" s="154" t="s">
        <v>331</v>
      </c>
      <c r="E178" s="154" t="s">
        <v>248</v>
      </c>
      <c r="F178" s="155"/>
      <c r="G178" s="154" t="s">
        <v>75</v>
      </c>
      <c r="H178" s="190">
        <v>464038</v>
      </c>
      <c r="I178" s="156">
        <v>14900</v>
      </c>
      <c r="J178" s="156">
        <v>0</v>
      </c>
      <c r="K178" s="156">
        <v>0</v>
      </c>
      <c r="L178" s="156">
        <v>14900</v>
      </c>
      <c r="M178" s="156">
        <v>13150</v>
      </c>
      <c r="N178" s="156">
        <v>0</v>
      </c>
      <c r="O178" s="156">
        <v>1750</v>
      </c>
    </row>
    <row r="179" spans="1:15" x14ac:dyDescent="0.3">
      <c r="A179" s="154" t="s">
        <v>305</v>
      </c>
      <c r="B179" s="154" t="s">
        <v>188</v>
      </c>
      <c r="C179" s="154" t="s">
        <v>142</v>
      </c>
      <c r="D179" s="154" t="s">
        <v>332</v>
      </c>
      <c r="E179" s="154" t="s">
        <v>37</v>
      </c>
      <c r="F179" s="155">
        <v>45579</v>
      </c>
      <c r="G179" s="154" t="s">
        <v>75</v>
      </c>
      <c r="H179" s="190">
        <v>463825</v>
      </c>
      <c r="I179" s="156">
        <v>14711</v>
      </c>
      <c r="J179" s="156">
        <v>0</v>
      </c>
      <c r="K179" s="156">
        <v>0</v>
      </c>
      <c r="L179" s="156">
        <v>14711</v>
      </c>
      <c r="M179" s="156">
        <v>0</v>
      </c>
      <c r="N179" s="156">
        <v>0</v>
      </c>
      <c r="O179" s="156">
        <v>14711</v>
      </c>
    </row>
    <row r="180" spans="1:15" x14ac:dyDescent="0.3">
      <c r="A180" s="154" t="s">
        <v>305</v>
      </c>
      <c r="B180" s="154" t="s">
        <v>230</v>
      </c>
      <c r="C180" s="154" t="s">
        <v>229</v>
      </c>
      <c r="D180" s="154" t="s">
        <v>338</v>
      </c>
      <c r="E180" s="154" t="s">
        <v>34</v>
      </c>
      <c r="F180" s="155">
        <v>45222</v>
      </c>
      <c r="G180" s="154" t="s">
        <v>75</v>
      </c>
      <c r="H180" s="190">
        <v>462607</v>
      </c>
      <c r="I180" s="156">
        <v>14676</v>
      </c>
      <c r="J180" s="156">
        <v>0</v>
      </c>
      <c r="K180" s="156">
        <v>0</v>
      </c>
      <c r="L180" s="156">
        <v>14676</v>
      </c>
      <c r="M180" s="156">
        <v>12945.75</v>
      </c>
      <c r="N180" s="156">
        <v>0</v>
      </c>
      <c r="O180" s="156">
        <v>1730.25</v>
      </c>
    </row>
    <row r="181" spans="1:15" x14ac:dyDescent="0.3">
      <c r="A181" s="154" t="s">
        <v>305</v>
      </c>
      <c r="B181" s="154" t="s">
        <v>184</v>
      </c>
      <c r="C181" s="154" t="s">
        <v>133</v>
      </c>
      <c r="D181" s="154" t="s">
        <v>316</v>
      </c>
      <c r="E181" s="154" t="s">
        <v>47</v>
      </c>
      <c r="F181" s="155">
        <v>45331</v>
      </c>
      <c r="G181" s="154" t="s">
        <v>75</v>
      </c>
      <c r="H181" s="190">
        <v>462948</v>
      </c>
      <c r="I181" s="156">
        <v>14475</v>
      </c>
      <c r="J181" s="156">
        <v>0</v>
      </c>
      <c r="K181" s="156">
        <v>0</v>
      </c>
      <c r="L181" s="156">
        <v>14475</v>
      </c>
      <c r="M181" s="156">
        <v>9865</v>
      </c>
      <c r="N181" s="156">
        <v>0</v>
      </c>
      <c r="O181" s="156">
        <v>4610</v>
      </c>
    </row>
    <row r="182" spans="1:15" x14ac:dyDescent="0.3">
      <c r="A182" s="154" t="s">
        <v>305</v>
      </c>
      <c r="B182" s="154" t="s">
        <v>277</v>
      </c>
      <c r="C182" s="154" t="s">
        <v>263</v>
      </c>
      <c r="D182" s="154" t="s">
        <v>218</v>
      </c>
      <c r="E182" s="154" t="s">
        <v>217</v>
      </c>
      <c r="F182" s="155">
        <v>45197</v>
      </c>
      <c r="G182" s="154" t="s">
        <v>75</v>
      </c>
      <c r="H182" s="190">
        <v>462508</v>
      </c>
      <c r="I182" s="156">
        <v>14227</v>
      </c>
      <c r="J182" s="156">
        <v>0</v>
      </c>
      <c r="K182" s="156">
        <v>0</v>
      </c>
      <c r="L182" s="156">
        <v>14227</v>
      </c>
      <c r="M182" s="156">
        <v>0</v>
      </c>
      <c r="N182" s="156">
        <v>0</v>
      </c>
      <c r="O182" s="156">
        <v>14227</v>
      </c>
    </row>
    <row r="183" spans="1:15" x14ac:dyDescent="0.3">
      <c r="A183" s="154" t="s">
        <v>305</v>
      </c>
      <c r="B183" s="154" t="s">
        <v>190</v>
      </c>
      <c r="C183" s="154" t="s">
        <v>144</v>
      </c>
      <c r="D183" s="154" t="s">
        <v>358</v>
      </c>
      <c r="E183" s="154" t="s">
        <v>88</v>
      </c>
      <c r="F183" s="155"/>
      <c r="G183" s="154" t="s">
        <v>75</v>
      </c>
      <c r="H183" s="190">
        <v>463522</v>
      </c>
      <c r="I183" s="156">
        <v>14037.22</v>
      </c>
      <c r="J183" s="156">
        <v>0</v>
      </c>
      <c r="K183" s="156">
        <v>0</v>
      </c>
      <c r="L183" s="156">
        <v>14037.22</v>
      </c>
      <c r="M183" s="156">
        <v>13973.2</v>
      </c>
      <c r="N183" s="156">
        <v>0</v>
      </c>
      <c r="O183" s="156">
        <v>64.02</v>
      </c>
    </row>
    <row r="184" spans="1:15" x14ac:dyDescent="0.3">
      <c r="A184" s="154" t="s">
        <v>305</v>
      </c>
      <c r="B184" s="154" t="s">
        <v>208</v>
      </c>
      <c r="C184" s="154" t="s">
        <v>170</v>
      </c>
      <c r="D184" s="154" t="s">
        <v>1570</v>
      </c>
      <c r="E184" s="154" t="s">
        <v>1571</v>
      </c>
      <c r="F184" s="155"/>
      <c r="G184" s="154" t="s">
        <v>75</v>
      </c>
      <c r="H184" s="190">
        <v>464458</v>
      </c>
      <c r="I184" s="156">
        <v>13994</v>
      </c>
      <c r="J184" s="156">
        <v>0</v>
      </c>
      <c r="K184" s="156">
        <v>0</v>
      </c>
      <c r="L184" s="156">
        <v>13994</v>
      </c>
      <c r="M184" s="156">
        <v>6997</v>
      </c>
      <c r="N184" s="156">
        <v>0</v>
      </c>
      <c r="O184" s="156">
        <v>6997</v>
      </c>
    </row>
    <row r="185" spans="1:15" x14ac:dyDescent="0.3">
      <c r="A185" s="154" t="s">
        <v>305</v>
      </c>
      <c r="B185" s="154" t="s">
        <v>200</v>
      </c>
      <c r="C185" s="154" t="s">
        <v>162</v>
      </c>
      <c r="D185" s="154" t="s">
        <v>183</v>
      </c>
      <c r="E185" s="154" t="s">
        <v>91</v>
      </c>
      <c r="F185" s="155">
        <v>44998</v>
      </c>
      <c r="G185" s="154" t="s">
        <v>75</v>
      </c>
      <c r="H185" s="190">
        <v>461675</v>
      </c>
      <c r="I185" s="156">
        <v>13882</v>
      </c>
      <c r="J185" s="156">
        <v>0</v>
      </c>
      <c r="K185" s="156">
        <v>0</v>
      </c>
      <c r="L185" s="156">
        <v>13882</v>
      </c>
      <c r="M185" s="156">
        <v>13187.9</v>
      </c>
      <c r="N185" s="156">
        <v>0</v>
      </c>
      <c r="O185" s="156">
        <v>694.1</v>
      </c>
    </row>
    <row r="186" spans="1:15" x14ac:dyDescent="0.3">
      <c r="A186" s="154" t="s">
        <v>305</v>
      </c>
      <c r="B186" s="154" t="s">
        <v>201</v>
      </c>
      <c r="C186" s="154" t="s">
        <v>164</v>
      </c>
      <c r="D186" s="154" t="s">
        <v>183</v>
      </c>
      <c r="E186" s="154" t="s">
        <v>91</v>
      </c>
      <c r="F186" s="155">
        <v>44998</v>
      </c>
      <c r="G186" s="154" t="s">
        <v>75</v>
      </c>
      <c r="H186" s="190">
        <v>461676</v>
      </c>
      <c r="I186" s="156">
        <v>13882</v>
      </c>
      <c r="J186" s="156">
        <v>0</v>
      </c>
      <c r="K186" s="156">
        <v>0</v>
      </c>
      <c r="L186" s="156">
        <v>13882</v>
      </c>
      <c r="M186" s="156">
        <v>13187.9</v>
      </c>
      <c r="N186" s="156">
        <v>0</v>
      </c>
      <c r="O186" s="156">
        <v>694.1</v>
      </c>
    </row>
    <row r="187" spans="1:15" x14ac:dyDescent="0.3">
      <c r="A187" s="154" t="s">
        <v>305</v>
      </c>
      <c r="B187" s="154" t="s">
        <v>184</v>
      </c>
      <c r="C187" s="154" t="s">
        <v>133</v>
      </c>
      <c r="D187" s="154" t="s">
        <v>218</v>
      </c>
      <c r="E187" s="154" t="s">
        <v>217</v>
      </c>
      <c r="F187" s="155">
        <v>45197</v>
      </c>
      <c r="G187" s="154" t="s">
        <v>75</v>
      </c>
      <c r="H187" s="190">
        <v>462522</v>
      </c>
      <c r="I187" s="156">
        <v>13569</v>
      </c>
      <c r="J187" s="156">
        <v>0</v>
      </c>
      <c r="K187" s="156">
        <v>0</v>
      </c>
      <c r="L187" s="156">
        <v>13569</v>
      </c>
      <c r="M187" s="156">
        <v>7934.5</v>
      </c>
      <c r="N187" s="156">
        <v>0</v>
      </c>
      <c r="O187" s="156">
        <v>5634.5</v>
      </c>
    </row>
    <row r="188" spans="1:15" x14ac:dyDescent="0.3">
      <c r="A188" s="154" t="s">
        <v>305</v>
      </c>
      <c r="B188" s="154" t="s">
        <v>276</v>
      </c>
      <c r="C188" s="154" t="s">
        <v>264</v>
      </c>
      <c r="D188" s="154" t="s">
        <v>338</v>
      </c>
      <c r="E188" s="154" t="s">
        <v>34</v>
      </c>
      <c r="F188" s="155"/>
      <c r="G188" s="154" t="s">
        <v>75</v>
      </c>
      <c r="H188" s="190">
        <v>463146</v>
      </c>
      <c r="I188" s="156">
        <v>12836</v>
      </c>
      <c r="J188" s="156">
        <v>0</v>
      </c>
      <c r="K188" s="156">
        <v>0</v>
      </c>
      <c r="L188" s="156">
        <v>12836</v>
      </c>
      <c r="M188" s="156">
        <v>8839</v>
      </c>
      <c r="N188" s="156">
        <v>0</v>
      </c>
      <c r="O188" s="156">
        <v>3997</v>
      </c>
    </row>
    <row r="189" spans="1:15" x14ac:dyDescent="0.3">
      <c r="A189" s="154" t="s">
        <v>305</v>
      </c>
      <c r="B189" s="154" t="s">
        <v>209</v>
      </c>
      <c r="C189" s="154" t="s">
        <v>169</v>
      </c>
      <c r="D189" s="154" t="s">
        <v>316</v>
      </c>
      <c r="E189" s="154" t="s">
        <v>47</v>
      </c>
      <c r="F189" s="155"/>
      <c r="G189" s="154" t="s">
        <v>75</v>
      </c>
      <c r="H189" s="190">
        <v>464100</v>
      </c>
      <c r="I189" s="156">
        <v>12515</v>
      </c>
      <c r="J189" s="156">
        <v>0</v>
      </c>
      <c r="K189" s="156">
        <v>0</v>
      </c>
      <c r="L189" s="156">
        <v>12515</v>
      </c>
      <c r="M189" s="156">
        <v>3032.5</v>
      </c>
      <c r="N189" s="156">
        <v>0</v>
      </c>
      <c r="O189" s="156">
        <v>9482.5</v>
      </c>
    </row>
    <row r="190" spans="1:15" ht="28.8" x14ac:dyDescent="0.3">
      <c r="A190" s="154" t="s">
        <v>305</v>
      </c>
      <c r="B190" s="154" t="s">
        <v>187</v>
      </c>
      <c r="C190" s="154" t="s">
        <v>137</v>
      </c>
      <c r="D190" s="154" t="s">
        <v>324</v>
      </c>
      <c r="E190" s="154" t="s">
        <v>1518</v>
      </c>
      <c r="F190" s="155"/>
      <c r="G190" s="154" t="s">
        <v>75</v>
      </c>
      <c r="H190" s="190">
        <v>464537</v>
      </c>
      <c r="I190" s="156">
        <v>12463</v>
      </c>
      <c r="J190" s="156">
        <v>0</v>
      </c>
      <c r="K190" s="156">
        <v>0</v>
      </c>
      <c r="L190" s="156">
        <v>12463</v>
      </c>
      <c r="M190" s="156">
        <v>0</v>
      </c>
      <c r="N190" s="156">
        <v>0</v>
      </c>
      <c r="O190" s="156">
        <v>12463</v>
      </c>
    </row>
    <row r="191" spans="1:15" x14ac:dyDescent="0.3">
      <c r="A191" s="154" t="s">
        <v>305</v>
      </c>
      <c r="B191" s="154" t="s">
        <v>185</v>
      </c>
      <c r="C191" s="154" t="s">
        <v>135</v>
      </c>
      <c r="D191" s="154" t="s">
        <v>218</v>
      </c>
      <c r="E191" s="154" t="s">
        <v>217</v>
      </c>
      <c r="F191" s="155">
        <v>45230</v>
      </c>
      <c r="G191" s="154" t="s">
        <v>75</v>
      </c>
      <c r="H191" s="190">
        <v>462631</v>
      </c>
      <c r="I191" s="156">
        <v>12450</v>
      </c>
      <c r="J191" s="156">
        <v>0</v>
      </c>
      <c r="K191" s="156">
        <v>0</v>
      </c>
      <c r="L191" s="156">
        <v>12450</v>
      </c>
      <c r="M191" s="156">
        <v>3536</v>
      </c>
      <c r="N191" s="156">
        <v>0</v>
      </c>
      <c r="O191" s="156">
        <v>8914</v>
      </c>
    </row>
    <row r="192" spans="1:15" x14ac:dyDescent="0.3">
      <c r="A192" s="154" t="s">
        <v>305</v>
      </c>
      <c r="B192" s="154" t="s">
        <v>211</v>
      </c>
      <c r="C192" s="154" t="s">
        <v>132</v>
      </c>
      <c r="D192" s="154" t="s">
        <v>1537</v>
      </c>
      <c r="E192" s="154" t="s">
        <v>89</v>
      </c>
      <c r="F192" s="155"/>
      <c r="G192" s="154" t="s">
        <v>75</v>
      </c>
      <c r="H192" s="190">
        <v>464523</v>
      </c>
      <c r="I192" s="156">
        <v>12350</v>
      </c>
      <c r="J192" s="156">
        <v>0</v>
      </c>
      <c r="K192" s="156">
        <v>0</v>
      </c>
      <c r="L192" s="156">
        <v>12350</v>
      </c>
      <c r="M192" s="156">
        <v>0</v>
      </c>
      <c r="N192" s="156">
        <v>0</v>
      </c>
      <c r="O192" s="156">
        <v>12350</v>
      </c>
    </row>
    <row r="193" spans="1:15" x14ac:dyDescent="0.3">
      <c r="A193" s="154" t="s">
        <v>305</v>
      </c>
      <c r="B193" s="154" t="s">
        <v>285</v>
      </c>
      <c r="C193" s="154" t="s">
        <v>284</v>
      </c>
      <c r="D193" s="154" t="s">
        <v>109</v>
      </c>
      <c r="E193" s="154" t="s">
        <v>103</v>
      </c>
      <c r="F193" s="155">
        <v>45834</v>
      </c>
      <c r="G193" s="154" t="s">
        <v>75</v>
      </c>
      <c r="H193" s="190">
        <v>464672</v>
      </c>
      <c r="I193" s="156">
        <v>12206.44</v>
      </c>
      <c r="J193" s="156">
        <v>0</v>
      </c>
      <c r="K193" s="156">
        <v>0</v>
      </c>
      <c r="L193" s="156">
        <v>12206.44</v>
      </c>
      <c r="M193" s="156">
        <v>0</v>
      </c>
      <c r="N193" s="156">
        <v>0</v>
      </c>
      <c r="O193" s="156">
        <v>12206.44</v>
      </c>
    </row>
    <row r="194" spans="1:15" x14ac:dyDescent="0.3">
      <c r="A194" s="154" t="s">
        <v>305</v>
      </c>
      <c r="B194" s="154" t="s">
        <v>278</v>
      </c>
      <c r="C194" s="154" t="s">
        <v>262</v>
      </c>
      <c r="D194" s="154" t="s">
        <v>218</v>
      </c>
      <c r="E194" s="154" t="s">
        <v>217</v>
      </c>
      <c r="F194" s="155">
        <v>45196</v>
      </c>
      <c r="G194" s="154" t="s">
        <v>75</v>
      </c>
      <c r="H194" s="190">
        <v>462506</v>
      </c>
      <c r="I194" s="156">
        <v>11802</v>
      </c>
      <c r="J194" s="156">
        <v>0</v>
      </c>
      <c r="K194" s="156">
        <v>0</v>
      </c>
      <c r="L194" s="156">
        <v>11802</v>
      </c>
      <c r="M194" s="156">
        <v>5352</v>
      </c>
      <c r="N194" s="156">
        <v>0</v>
      </c>
      <c r="O194" s="156">
        <v>6450</v>
      </c>
    </row>
    <row r="195" spans="1:15" x14ac:dyDescent="0.3">
      <c r="A195" s="154" t="s">
        <v>305</v>
      </c>
      <c r="B195" s="154" t="s">
        <v>276</v>
      </c>
      <c r="C195" s="154" t="s">
        <v>264</v>
      </c>
      <c r="D195" s="154" t="s">
        <v>218</v>
      </c>
      <c r="E195" s="154" t="s">
        <v>217</v>
      </c>
      <c r="F195" s="155">
        <v>45197</v>
      </c>
      <c r="G195" s="154" t="s">
        <v>75</v>
      </c>
      <c r="H195" s="190">
        <v>462509</v>
      </c>
      <c r="I195" s="156">
        <v>11582</v>
      </c>
      <c r="J195" s="156">
        <v>0</v>
      </c>
      <c r="K195" s="156">
        <v>0</v>
      </c>
      <c r="L195" s="156">
        <v>11582</v>
      </c>
      <c r="M195" s="156">
        <v>8150</v>
      </c>
      <c r="N195" s="156">
        <v>0</v>
      </c>
      <c r="O195" s="156">
        <v>3432</v>
      </c>
    </row>
    <row r="196" spans="1:15" x14ac:dyDescent="0.3">
      <c r="A196" s="154" t="s">
        <v>305</v>
      </c>
      <c r="B196" s="154" t="s">
        <v>209</v>
      </c>
      <c r="C196" s="154" t="s">
        <v>169</v>
      </c>
      <c r="D196" s="154" t="s">
        <v>218</v>
      </c>
      <c r="E196" s="154" t="s">
        <v>217</v>
      </c>
      <c r="F196" s="155">
        <v>45230</v>
      </c>
      <c r="G196" s="154" t="s">
        <v>75</v>
      </c>
      <c r="H196" s="190">
        <v>462636</v>
      </c>
      <c r="I196" s="156">
        <v>11487</v>
      </c>
      <c r="J196" s="156">
        <v>0</v>
      </c>
      <c r="K196" s="156">
        <v>0</v>
      </c>
      <c r="L196" s="156">
        <v>11487</v>
      </c>
      <c r="M196" s="156">
        <v>7570</v>
      </c>
      <c r="N196" s="156">
        <v>0</v>
      </c>
      <c r="O196" s="156">
        <v>3917</v>
      </c>
    </row>
    <row r="197" spans="1:15" x14ac:dyDescent="0.3">
      <c r="A197" s="154" t="s">
        <v>305</v>
      </c>
      <c r="B197" s="154" t="s">
        <v>219</v>
      </c>
      <c r="C197" s="154" t="s">
        <v>181</v>
      </c>
      <c r="D197" s="154" t="s">
        <v>1538</v>
      </c>
      <c r="E197" s="154" t="s">
        <v>42</v>
      </c>
      <c r="F197" s="155"/>
      <c r="G197" s="154" t="s">
        <v>75</v>
      </c>
      <c r="H197" s="190">
        <v>463774</v>
      </c>
      <c r="I197" s="156">
        <v>11400</v>
      </c>
      <c r="J197" s="156">
        <v>0</v>
      </c>
      <c r="K197" s="156">
        <v>0</v>
      </c>
      <c r="L197" s="156">
        <v>11400</v>
      </c>
      <c r="M197" s="156">
        <v>11055.2</v>
      </c>
      <c r="N197" s="156">
        <v>0</v>
      </c>
      <c r="O197" s="156">
        <v>344.8</v>
      </c>
    </row>
    <row r="198" spans="1:15" x14ac:dyDescent="0.3">
      <c r="A198" s="154" t="s">
        <v>305</v>
      </c>
      <c r="B198" s="154" t="s">
        <v>207</v>
      </c>
      <c r="C198" s="154" t="s">
        <v>174</v>
      </c>
      <c r="D198" s="154" t="s">
        <v>218</v>
      </c>
      <c r="E198" s="154" t="s">
        <v>217</v>
      </c>
      <c r="F198" s="155">
        <v>45196</v>
      </c>
      <c r="G198" s="154" t="s">
        <v>75</v>
      </c>
      <c r="H198" s="190">
        <v>462502</v>
      </c>
      <c r="I198" s="156">
        <v>11312</v>
      </c>
      <c r="J198" s="156">
        <v>0</v>
      </c>
      <c r="K198" s="156">
        <v>0</v>
      </c>
      <c r="L198" s="156">
        <v>11312</v>
      </c>
      <c r="M198" s="156">
        <v>4102.3999999999996</v>
      </c>
      <c r="N198" s="156">
        <v>0</v>
      </c>
      <c r="O198" s="156">
        <v>7209.6</v>
      </c>
    </row>
    <row r="199" spans="1:15" x14ac:dyDescent="0.3">
      <c r="A199" s="154" t="s">
        <v>305</v>
      </c>
      <c r="B199" s="154" t="s">
        <v>203</v>
      </c>
      <c r="C199" s="154" t="s">
        <v>167</v>
      </c>
      <c r="D199" s="154" t="s">
        <v>218</v>
      </c>
      <c r="E199" s="154" t="s">
        <v>217</v>
      </c>
      <c r="F199" s="155">
        <v>45196</v>
      </c>
      <c r="G199" s="154" t="s">
        <v>75</v>
      </c>
      <c r="H199" s="190">
        <v>462505</v>
      </c>
      <c r="I199" s="156">
        <v>11280</v>
      </c>
      <c r="J199" s="156">
        <v>0</v>
      </c>
      <c r="K199" s="156">
        <v>0</v>
      </c>
      <c r="L199" s="156">
        <v>11280</v>
      </c>
      <c r="M199" s="156">
        <v>10672.5</v>
      </c>
      <c r="N199" s="156">
        <v>0</v>
      </c>
      <c r="O199" s="156">
        <v>607.5</v>
      </c>
    </row>
    <row r="200" spans="1:15" ht="28.8" x14ac:dyDescent="0.3">
      <c r="A200" s="154" t="s">
        <v>305</v>
      </c>
      <c r="B200" s="154" t="s">
        <v>210</v>
      </c>
      <c r="C200" s="154" t="s">
        <v>141</v>
      </c>
      <c r="D200" s="154" t="s">
        <v>316</v>
      </c>
      <c r="E200" s="154" t="s">
        <v>47</v>
      </c>
      <c r="F200" s="155">
        <v>45680</v>
      </c>
      <c r="G200" s="154" t="s">
        <v>75</v>
      </c>
      <c r="H200" s="190">
        <v>464130</v>
      </c>
      <c r="I200" s="156">
        <v>11155</v>
      </c>
      <c r="J200" s="156">
        <v>0</v>
      </c>
      <c r="K200" s="156">
        <v>0</v>
      </c>
      <c r="L200" s="156">
        <v>11155</v>
      </c>
      <c r="M200" s="156">
        <v>9915</v>
      </c>
      <c r="N200" s="156">
        <v>0</v>
      </c>
      <c r="O200" s="156">
        <v>1240</v>
      </c>
    </row>
    <row r="201" spans="1:15" x14ac:dyDescent="0.3">
      <c r="A201" s="154" t="s">
        <v>305</v>
      </c>
      <c r="B201" s="154" t="s">
        <v>171</v>
      </c>
      <c r="C201" s="154" t="s">
        <v>122</v>
      </c>
      <c r="D201" s="154" t="s">
        <v>1536</v>
      </c>
      <c r="E201" s="154" t="s">
        <v>32</v>
      </c>
      <c r="F201" s="155"/>
      <c r="G201" s="154" t="s">
        <v>75</v>
      </c>
      <c r="H201" s="190">
        <v>464825</v>
      </c>
      <c r="I201" s="156">
        <v>10365</v>
      </c>
      <c r="J201" s="156">
        <v>0</v>
      </c>
      <c r="K201" s="156">
        <v>0</v>
      </c>
      <c r="L201" s="156">
        <v>10365</v>
      </c>
      <c r="M201" s="156">
        <v>0</v>
      </c>
      <c r="N201" s="156">
        <v>0</v>
      </c>
      <c r="O201" s="156">
        <v>10365</v>
      </c>
    </row>
    <row r="202" spans="1:15" x14ac:dyDescent="0.3">
      <c r="A202" s="154" t="s">
        <v>305</v>
      </c>
      <c r="B202" s="154" t="s">
        <v>192</v>
      </c>
      <c r="C202" s="154" t="s">
        <v>149</v>
      </c>
      <c r="D202" s="154" t="s">
        <v>218</v>
      </c>
      <c r="E202" s="154" t="s">
        <v>217</v>
      </c>
      <c r="F202" s="155"/>
      <c r="G202" s="154" t="s">
        <v>75</v>
      </c>
      <c r="H202" s="190">
        <v>463036</v>
      </c>
      <c r="I202" s="156">
        <v>10351</v>
      </c>
      <c r="J202" s="156">
        <v>0</v>
      </c>
      <c r="K202" s="156">
        <v>0</v>
      </c>
      <c r="L202" s="156">
        <v>10351</v>
      </c>
      <c r="M202" s="156">
        <v>0</v>
      </c>
      <c r="N202" s="156">
        <v>0</v>
      </c>
      <c r="O202" s="156">
        <v>10351</v>
      </c>
    </row>
    <row r="203" spans="1:15" x14ac:dyDescent="0.3">
      <c r="A203" s="154" t="s">
        <v>305</v>
      </c>
      <c r="B203" s="154" t="s">
        <v>213</v>
      </c>
      <c r="C203" s="154" t="s">
        <v>128</v>
      </c>
      <c r="D203" s="154" t="s">
        <v>360</v>
      </c>
      <c r="E203" s="154" t="s">
        <v>355</v>
      </c>
      <c r="F203" s="155"/>
      <c r="G203" s="154" t="s">
        <v>75</v>
      </c>
      <c r="H203" s="190">
        <v>464643</v>
      </c>
      <c r="I203" s="156">
        <v>10300</v>
      </c>
      <c r="J203" s="156">
        <v>0</v>
      </c>
      <c r="K203" s="156">
        <v>0</v>
      </c>
      <c r="L203" s="156">
        <v>10300</v>
      </c>
      <c r="M203" s="156">
        <v>0</v>
      </c>
      <c r="N203" s="156">
        <v>0</v>
      </c>
      <c r="O203" s="156">
        <v>10300</v>
      </c>
    </row>
    <row r="204" spans="1:15" x14ac:dyDescent="0.3">
      <c r="A204" s="154" t="s">
        <v>305</v>
      </c>
      <c r="B204" s="154" t="s">
        <v>274</v>
      </c>
      <c r="C204" s="154" t="s">
        <v>266</v>
      </c>
      <c r="D204" s="154" t="s">
        <v>218</v>
      </c>
      <c r="E204" s="154" t="s">
        <v>217</v>
      </c>
      <c r="F204" s="155">
        <v>45197</v>
      </c>
      <c r="G204" s="154" t="s">
        <v>75</v>
      </c>
      <c r="H204" s="190">
        <v>462514</v>
      </c>
      <c r="I204" s="156">
        <v>10083</v>
      </c>
      <c r="J204" s="156">
        <v>0</v>
      </c>
      <c r="K204" s="156">
        <v>0</v>
      </c>
      <c r="L204" s="156">
        <v>10083</v>
      </c>
      <c r="M204" s="156">
        <v>0</v>
      </c>
      <c r="N204" s="156">
        <v>0</v>
      </c>
      <c r="O204" s="156">
        <v>10083</v>
      </c>
    </row>
    <row r="205" spans="1:15" x14ac:dyDescent="0.3">
      <c r="A205" s="154" t="s">
        <v>305</v>
      </c>
      <c r="B205" s="154" t="s">
        <v>208</v>
      </c>
      <c r="C205" s="154" t="s">
        <v>170</v>
      </c>
      <c r="D205" s="154" t="s">
        <v>1572</v>
      </c>
      <c r="E205" s="154" t="s">
        <v>1573</v>
      </c>
      <c r="F205" s="155"/>
      <c r="G205" s="154" t="s">
        <v>75</v>
      </c>
      <c r="H205" s="190">
        <v>464922</v>
      </c>
      <c r="I205" s="156">
        <v>9996.34</v>
      </c>
      <c r="J205" s="156">
        <v>0</v>
      </c>
      <c r="K205" s="156">
        <v>0</v>
      </c>
      <c r="L205" s="156">
        <v>9996.34</v>
      </c>
      <c r="M205" s="156">
        <v>0</v>
      </c>
      <c r="N205" s="156">
        <v>0</v>
      </c>
      <c r="O205" s="156">
        <v>9996.34</v>
      </c>
    </row>
    <row r="206" spans="1:15" x14ac:dyDescent="0.3">
      <c r="A206" s="154" t="s">
        <v>305</v>
      </c>
      <c r="B206" s="154" t="s">
        <v>205</v>
      </c>
      <c r="C206" s="154" t="s">
        <v>179</v>
      </c>
      <c r="D206" s="154" t="s">
        <v>218</v>
      </c>
      <c r="E206" s="154" t="s">
        <v>217</v>
      </c>
      <c r="F206" s="155">
        <v>45196</v>
      </c>
      <c r="G206" s="154" t="s">
        <v>75</v>
      </c>
      <c r="H206" s="190">
        <v>462504</v>
      </c>
      <c r="I206" s="156">
        <v>9605</v>
      </c>
      <c r="J206" s="156">
        <v>0</v>
      </c>
      <c r="K206" s="156">
        <v>0</v>
      </c>
      <c r="L206" s="156">
        <v>9605</v>
      </c>
      <c r="M206" s="156">
        <v>6245</v>
      </c>
      <c r="N206" s="156">
        <v>0</v>
      </c>
      <c r="O206" s="156">
        <v>3360</v>
      </c>
    </row>
    <row r="207" spans="1:15" x14ac:dyDescent="0.3">
      <c r="A207" s="154" t="s">
        <v>305</v>
      </c>
      <c r="B207" s="154" t="s">
        <v>190</v>
      </c>
      <c r="C207" s="154" t="s">
        <v>144</v>
      </c>
      <c r="D207" s="154" t="s">
        <v>332</v>
      </c>
      <c r="E207" s="154" t="s">
        <v>37</v>
      </c>
      <c r="F207" s="155">
        <v>45243</v>
      </c>
      <c r="G207" s="154" t="s">
        <v>75</v>
      </c>
      <c r="H207" s="190">
        <v>462679</v>
      </c>
      <c r="I207" s="156">
        <v>9245</v>
      </c>
      <c r="J207" s="156">
        <v>0</v>
      </c>
      <c r="K207" s="156">
        <v>0</v>
      </c>
      <c r="L207" s="156">
        <v>9245</v>
      </c>
      <c r="M207" s="156">
        <v>6360</v>
      </c>
      <c r="N207" s="156">
        <v>0</v>
      </c>
      <c r="O207" s="156">
        <v>2885</v>
      </c>
    </row>
    <row r="208" spans="1:15" x14ac:dyDescent="0.3">
      <c r="A208" s="154" t="s">
        <v>305</v>
      </c>
      <c r="B208" s="154" t="s">
        <v>211</v>
      </c>
      <c r="C208" s="154" t="s">
        <v>132</v>
      </c>
      <c r="D208" s="154" t="s">
        <v>316</v>
      </c>
      <c r="E208" s="154" t="s">
        <v>47</v>
      </c>
      <c r="F208" s="155"/>
      <c r="G208" s="154" t="s">
        <v>75</v>
      </c>
      <c r="H208" s="190">
        <v>464008</v>
      </c>
      <c r="I208" s="156">
        <v>9190</v>
      </c>
      <c r="J208" s="156">
        <v>0</v>
      </c>
      <c r="K208" s="156">
        <v>0</v>
      </c>
      <c r="L208" s="156">
        <v>9190</v>
      </c>
      <c r="M208" s="156">
        <v>7800</v>
      </c>
      <c r="N208" s="156">
        <v>0</v>
      </c>
      <c r="O208" s="156">
        <v>1390</v>
      </c>
    </row>
    <row r="209" spans="1:15" x14ac:dyDescent="0.3">
      <c r="A209" s="154" t="s">
        <v>305</v>
      </c>
      <c r="B209" s="154" t="s">
        <v>203</v>
      </c>
      <c r="C209" s="154" t="s">
        <v>167</v>
      </c>
      <c r="D209" s="154" t="s">
        <v>1574</v>
      </c>
      <c r="E209" s="154" t="s">
        <v>1575</v>
      </c>
      <c r="F209" s="155"/>
      <c r="G209" s="154" t="s">
        <v>75</v>
      </c>
      <c r="H209" s="190">
        <v>464522</v>
      </c>
      <c r="I209" s="156">
        <v>9170</v>
      </c>
      <c r="J209" s="156">
        <v>0</v>
      </c>
      <c r="K209" s="156">
        <v>0</v>
      </c>
      <c r="L209" s="156">
        <v>9170</v>
      </c>
      <c r="M209" s="156">
        <v>0</v>
      </c>
      <c r="N209" s="156">
        <v>0</v>
      </c>
      <c r="O209" s="156">
        <v>9170</v>
      </c>
    </row>
    <row r="210" spans="1:15" x14ac:dyDescent="0.3">
      <c r="A210" s="154" t="s">
        <v>305</v>
      </c>
      <c r="B210" s="154" t="s">
        <v>215</v>
      </c>
      <c r="C210" s="154" t="s">
        <v>126</v>
      </c>
      <c r="D210" s="154" t="s">
        <v>218</v>
      </c>
      <c r="E210" s="154" t="s">
        <v>217</v>
      </c>
      <c r="F210" s="155">
        <v>45196</v>
      </c>
      <c r="G210" s="154" t="s">
        <v>75</v>
      </c>
      <c r="H210" s="190">
        <v>462494</v>
      </c>
      <c r="I210" s="156">
        <v>9077</v>
      </c>
      <c r="J210" s="156">
        <v>0</v>
      </c>
      <c r="K210" s="156">
        <v>0</v>
      </c>
      <c r="L210" s="156">
        <v>9077</v>
      </c>
      <c r="M210" s="156">
        <v>4672.5</v>
      </c>
      <c r="N210" s="156">
        <v>0</v>
      </c>
      <c r="O210" s="156">
        <v>4404.5</v>
      </c>
    </row>
    <row r="211" spans="1:15" x14ac:dyDescent="0.3">
      <c r="A211" s="154" t="s">
        <v>305</v>
      </c>
      <c r="B211" s="154" t="s">
        <v>205</v>
      </c>
      <c r="C211" s="154" t="s">
        <v>179</v>
      </c>
      <c r="D211" s="154" t="s">
        <v>316</v>
      </c>
      <c r="E211" s="154" t="s">
        <v>47</v>
      </c>
      <c r="F211" s="155"/>
      <c r="G211" s="154" t="s">
        <v>75</v>
      </c>
      <c r="H211" s="190">
        <v>464260</v>
      </c>
      <c r="I211" s="156">
        <v>8570</v>
      </c>
      <c r="J211" s="156">
        <v>0</v>
      </c>
      <c r="K211" s="156">
        <v>0</v>
      </c>
      <c r="L211" s="156">
        <v>8570</v>
      </c>
      <c r="M211" s="156">
        <v>2480</v>
      </c>
      <c r="N211" s="156">
        <v>0</v>
      </c>
      <c r="O211" s="156">
        <v>6090</v>
      </c>
    </row>
    <row r="212" spans="1:15" x14ac:dyDescent="0.3">
      <c r="A212" s="154" t="s">
        <v>305</v>
      </c>
      <c r="B212" s="154" t="s">
        <v>216</v>
      </c>
      <c r="C212" s="154" t="s">
        <v>121</v>
      </c>
      <c r="D212" s="154" t="s">
        <v>1539</v>
      </c>
      <c r="E212" s="154" t="s">
        <v>1540</v>
      </c>
      <c r="F212" s="155"/>
      <c r="G212" s="154" t="s">
        <v>75</v>
      </c>
      <c r="H212" s="190">
        <v>464106</v>
      </c>
      <c r="I212" s="156">
        <v>8500</v>
      </c>
      <c r="J212" s="156">
        <v>0</v>
      </c>
      <c r="K212" s="156">
        <v>0</v>
      </c>
      <c r="L212" s="156">
        <v>8500</v>
      </c>
      <c r="M212" s="156">
        <v>0</v>
      </c>
      <c r="N212" s="156">
        <v>0</v>
      </c>
      <c r="O212" s="156">
        <v>8500</v>
      </c>
    </row>
    <row r="213" spans="1:15" x14ac:dyDescent="0.3">
      <c r="A213" s="154" t="s">
        <v>305</v>
      </c>
      <c r="B213" s="154" t="s">
        <v>1526</v>
      </c>
      <c r="C213" s="154" t="s">
        <v>1527</v>
      </c>
      <c r="D213" s="154" t="s">
        <v>1541</v>
      </c>
      <c r="E213" s="154" t="s">
        <v>41</v>
      </c>
      <c r="F213" s="155"/>
      <c r="G213" s="154" t="s">
        <v>75</v>
      </c>
      <c r="H213" s="190">
        <v>464896</v>
      </c>
      <c r="I213" s="156">
        <v>7454.4</v>
      </c>
      <c r="J213" s="156">
        <v>0</v>
      </c>
      <c r="K213" s="156">
        <v>0</v>
      </c>
      <c r="L213" s="156">
        <v>7454.4</v>
      </c>
      <c r="M213" s="156">
        <v>0</v>
      </c>
      <c r="N213" s="156">
        <v>0</v>
      </c>
      <c r="O213" s="156">
        <v>7454.4</v>
      </c>
    </row>
    <row r="214" spans="1:15" x14ac:dyDescent="0.3">
      <c r="A214" s="154" t="s">
        <v>305</v>
      </c>
      <c r="B214" s="154" t="s">
        <v>204</v>
      </c>
      <c r="C214" s="154" t="s">
        <v>177</v>
      </c>
      <c r="D214" s="154" t="s">
        <v>316</v>
      </c>
      <c r="E214" s="154" t="s">
        <v>47</v>
      </c>
      <c r="F214" s="155"/>
      <c r="G214" s="154" t="s">
        <v>75</v>
      </c>
      <c r="H214" s="190">
        <v>464258</v>
      </c>
      <c r="I214" s="156">
        <v>7225</v>
      </c>
      <c r="J214" s="156">
        <v>0</v>
      </c>
      <c r="K214" s="156">
        <v>0</v>
      </c>
      <c r="L214" s="156">
        <v>7225</v>
      </c>
      <c r="M214" s="156">
        <v>1770</v>
      </c>
      <c r="N214" s="156">
        <v>0</v>
      </c>
      <c r="O214" s="156">
        <v>5455</v>
      </c>
    </row>
    <row r="215" spans="1:15" x14ac:dyDescent="0.3">
      <c r="A215" s="154" t="s">
        <v>305</v>
      </c>
      <c r="B215" s="154" t="s">
        <v>211</v>
      </c>
      <c r="C215" s="154" t="s">
        <v>132</v>
      </c>
      <c r="D215" s="154" t="s">
        <v>218</v>
      </c>
      <c r="E215" s="154" t="s">
        <v>217</v>
      </c>
      <c r="F215" s="155">
        <v>45196</v>
      </c>
      <c r="G215" s="154" t="s">
        <v>75</v>
      </c>
      <c r="H215" s="190">
        <v>462499</v>
      </c>
      <c r="I215" s="156">
        <v>7181</v>
      </c>
      <c r="J215" s="156">
        <v>0</v>
      </c>
      <c r="K215" s="156">
        <v>0</v>
      </c>
      <c r="L215" s="156">
        <v>7181</v>
      </c>
      <c r="M215" s="156">
        <v>3960</v>
      </c>
      <c r="N215" s="156">
        <v>0</v>
      </c>
      <c r="O215" s="156">
        <v>3221</v>
      </c>
    </row>
    <row r="216" spans="1:15" x14ac:dyDescent="0.3">
      <c r="A216" s="154" t="s">
        <v>305</v>
      </c>
      <c r="B216" s="154" t="s">
        <v>230</v>
      </c>
      <c r="C216" s="154" t="s">
        <v>229</v>
      </c>
      <c r="D216" s="154" t="s">
        <v>218</v>
      </c>
      <c r="E216" s="154" t="s">
        <v>217</v>
      </c>
      <c r="F216" s="155">
        <v>45230</v>
      </c>
      <c r="G216" s="154" t="s">
        <v>75</v>
      </c>
      <c r="H216" s="190">
        <v>462634</v>
      </c>
      <c r="I216" s="156">
        <v>7030</v>
      </c>
      <c r="J216" s="156">
        <v>0</v>
      </c>
      <c r="K216" s="156">
        <v>0</v>
      </c>
      <c r="L216" s="156">
        <v>7030</v>
      </c>
      <c r="M216" s="156">
        <v>0</v>
      </c>
      <c r="N216" s="156">
        <v>0</v>
      </c>
      <c r="O216" s="156">
        <v>7030</v>
      </c>
    </row>
    <row r="217" spans="1:15" x14ac:dyDescent="0.3">
      <c r="A217" s="154" t="s">
        <v>305</v>
      </c>
      <c r="B217" s="154" t="s">
        <v>190</v>
      </c>
      <c r="C217" s="154" t="s">
        <v>144</v>
      </c>
      <c r="D217" s="154" t="s">
        <v>1542</v>
      </c>
      <c r="E217" s="154" t="s">
        <v>102</v>
      </c>
      <c r="F217" s="155"/>
      <c r="G217" s="154" t="s">
        <v>75</v>
      </c>
      <c r="H217" s="190">
        <v>464489</v>
      </c>
      <c r="I217" s="156">
        <v>6989.49</v>
      </c>
      <c r="J217" s="156">
        <v>0</v>
      </c>
      <c r="K217" s="156">
        <v>0</v>
      </c>
      <c r="L217" s="156">
        <v>6989.49</v>
      </c>
      <c r="M217" s="156">
        <v>6234.75</v>
      </c>
      <c r="N217" s="156">
        <v>0</v>
      </c>
      <c r="O217" s="156">
        <v>754.74</v>
      </c>
    </row>
    <row r="218" spans="1:15" x14ac:dyDescent="0.3">
      <c r="A218" s="154" t="s">
        <v>305</v>
      </c>
      <c r="B218" s="154" t="s">
        <v>197</v>
      </c>
      <c r="C218" s="154" t="s">
        <v>153</v>
      </c>
      <c r="D218" s="154" t="s">
        <v>218</v>
      </c>
      <c r="E218" s="154" t="s">
        <v>217</v>
      </c>
      <c r="F218" s="155">
        <v>45229</v>
      </c>
      <c r="G218" s="154" t="s">
        <v>75</v>
      </c>
      <c r="H218" s="190">
        <v>462626</v>
      </c>
      <c r="I218" s="156">
        <v>6850</v>
      </c>
      <c r="J218" s="156">
        <v>0</v>
      </c>
      <c r="K218" s="156">
        <v>0</v>
      </c>
      <c r="L218" s="156">
        <v>6850</v>
      </c>
      <c r="M218" s="156">
        <v>2740</v>
      </c>
      <c r="N218" s="156">
        <v>0</v>
      </c>
      <c r="O218" s="156">
        <v>4110</v>
      </c>
    </row>
    <row r="219" spans="1:15" x14ac:dyDescent="0.3">
      <c r="A219" s="154" t="s">
        <v>305</v>
      </c>
      <c r="B219" s="154" t="s">
        <v>273</v>
      </c>
      <c r="C219" s="154" t="s">
        <v>267</v>
      </c>
      <c r="D219" s="154" t="s">
        <v>218</v>
      </c>
      <c r="E219" s="154" t="s">
        <v>217</v>
      </c>
      <c r="F219" s="155">
        <v>45197</v>
      </c>
      <c r="G219" s="154" t="s">
        <v>75</v>
      </c>
      <c r="H219" s="190">
        <v>462520</v>
      </c>
      <c r="I219" s="156">
        <v>6720</v>
      </c>
      <c r="J219" s="156">
        <v>0</v>
      </c>
      <c r="K219" s="156">
        <v>0</v>
      </c>
      <c r="L219" s="156">
        <v>6720</v>
      </c>
      <c r="M219" s="156">
        <v>3360</v>
      </c>
      <c r="N219" s="156">
        <v>0</v>
      </c>
      <c r="O219" s="156">
        <v>3360</v>
      </c>
    </row>
    <row r="220" spans="1:15" ht="28.8" x14ac:dyDescent="0.3">
      <c r="A220" s="154" t="s">
        <v>305</v>
      </c>
      <c r="B220" s="154" t="s">
        <v>210</v>
      </c>
      <c r="C220" s="154" t="s">
        <v>141</v>
      </c>
      <c r="D220" s="154" t="s">
        <v>218</v>
      </c>
      <c r="E220" s="154" t="s">
        <v>217</v>
      </c>
      <c r="F220" s="155">
        <v>45196</v>
      </c>
      <c r="G220" s="154" t="s">
        <v>75</v>
      </c>
      <c r="H220" s="190">
        <v>462500</v>
      </c>
      <c r="I220" s="156">
        <v>6663</v>
      </c>
      <c r="J220" s="156">
        <v>0</v>
      </c>
      <c r="K220" s="156">
        <v>0</v>
      </c>
      <c r="L220" s="156">
        <v>6663</v>
      </c>
      <c r="M220" s="156">
        <v>4443.9799999999996</v>
      </c>
      <c r="N220" s="156">
        <v>0</v>
      </c>
      <c r="O220" s="156">
        <v>2219.02</v>
      </c>
    </row>
    <row r="221" spans="1:15" x14ac:dyDescent="0.3">
      <c r="A221" s="154" t="s">
        <v>305</v>
      </c>
      <c r="B221" s="154" t="s">
        <v>202</v>
      </c>
      <c r="C221" s="154" t="s">
        <v>166</v>
      </c>
      <c r="D221" s="154" t="s">
        <v>338</v>
      </c>
      <c r="E221" s="154" t="s">
        <v>34</v>
      </c>
      <c r="F221" s="155"/>
      <c r="G221" s="154" t="s">
        <v>75</v>
      </c>
      <c r="H221" s="190">
        <v>463144</v>
      </c>
      <c r="I221" s="156">
        <v>6618</v>
      </c>
      <c r="J221" s="156">
        <v>0</v>
      </c>
      <c r="K221" s="156">
        <v>0</v>
      </c>
      <c r="L221" s="156">
        <v>6618</v>
      </c>
      <c r="M221" s="156">
        <v>6583.25</v>
      </c>
      <c r="N221" s="156">
        <v>0</v>
      </c>
      <c r="O221" s="156">
        <v>34.75</v>
      </c>
    </row>
    <row r="222" spans="1:15" x14ac:dyDescent="0.3">
      <c r="A222" s="154" t="s">
        <v>305</v>
      </c>
      <c r="B222" s="154" t="s">
        <v>171</v>
      </c>
      <c r="C222" s="154" t="s">
        <v>122</v>
      </c>
      <c r="D222" s="154" t="s">
        <v>183</v>
      </c>
      <c r="E222" s="154" t="s">
        <v>91</v>
      </c>
      <c r="F222" s="155">
        <v>44998</v>
      </c>
      <c r="G222" s="154" t="s">
        <v>75</v>
      </c>
      <c r="H222" s="190">
        <v>461658</v>
      </c>
      <c r="I222" s="156">
        <v>6572</v>
      </c>
      <c r="J222" s="156">
        <v>0</v>
      </c>
      <c r="K222" s="156">
        <v>0</v>
      </c>
      <c r="L222" s="156">
        <v>6572</v>
      </c>
      <c r="M222" s="156">
        <v>0</v>
      </c>
      <c r="N222" s="156">
        <v>0</v>
      </c>
      <c r="O222" s="156">
        <v>6572</v>
      </c>
    </row>
    <row r="223" spans="1:15" x14ac:dyDescent="0.3">
      <c r="A223" s="154" t="s">
        <v>305</v>
      </c>
      <c r="B223" s="154" t="s">
        <v>184</v>
      </c>
      <c r="C223" s="154" t="s">
        <v>133</v>
      </c>
      <c r="D223" s="154" t="s">
        <v>183</v>
      </c>
      <c r="E223" s="154" t="s">
        <v>91</v>
      </c>
      <c r="F223" s="155">
        <v>44998</v>
      </c>
      <c r="G223" s="154" t="s">
        <v>75</v>
      </c>
      <c r="H223" s="190">
        <v>461657</v>
      </c>
      <c r="I223" s="156">
        <v>6546</v>
      </c>
      <c r="J223" s="156">
        <v>0</v>
      </c>
      <c r="K223" s="156">
        <v>0</v>
      </c>
      <c r="L223" s="156">
        <v>6546</v>
      </c>
      <c r="M223" s="156">
        <v>6218.7</v>
      </c>
      <c r="N223" s="156">
        <v>0</v>
      </c>
      <c r="O223" s="156">
        <v>327.3</v>
      </c>
    </row>
    <row r="224" spans="1:15" x14ac:dyDescent="0.3">
      <c r="A224" s="154" t="s">
        <v>305</v>
      </c>
      <c r="B224" s="154" t="s">
        <v>204</v>
      </c>
      <c r="C224" s="154" t="s">
        <v>177</v>
      </c>
      <c r="D224" s="154" t="s">
        <v>338</v>
      </c>
      <c r="E224" s="154" t="s">
        <v>34</v>
      </c>
      <c r="F224" s="155"/>
      <c r="G224" s="154" t="s">
        <v>75</v>
      </c>
      <c r="H224" s="190">
        <v>463143</v>
      </c>
      <c r="I224" s="156">
        <v>6453</v>
      </c>
      <c r="J224" s="156">
        <v>0</v>
      </c>
      <c r="K224" s="156">
        <v>0</v>
      </c>
      <c r="L224" s="156">
        <v>6453</v>
      </c>
      <c r="M224" s="156">
        <v>6392.25</v>
      </c>
      <c r="N224" s="156">
        <v>0</v>
      </c>
      <c r="O224" s="156">
        <v>60.75</v>
      </c>
    </row>
    <row r="225" spans="1:15" x14ac:dyDescent="0.3">
      <c r="A225" s="154" t="s">
        <v>305</v>
      </c>
      <c r="B225" s="154" t="s">
        <v>199</v>
      </c>
      <c r="C225" s="154" t="s">
        <v>155</v>
      </c>
      <c r="D225" s="154" t="s">
        <v>333</v>
      </c>
      <c r="E225" s="154" t="s">
        <v>223</v>
      </c>
      <c r="F225" s="155"/>
      <c r="G225" s="154" t="s">
        <v>75</v>
      </c>
      <c r="H225" s="190">
        <v>464079</v>
      </c>
      <c r="I225" s="156">
        <v>6200</v>
      </c>
      <c r="J225" s="156">
        <v>0</v>
      </c>
      <c r="K225" s="156">
        <v>0</v>
      </c>
      <c r="L225" s="156">
        <v>6200</v>
      </c>
      <c r="M225" s="156">
        <v>0</v>
      </c>
      <c r="N225" s="156">
        <v>0</v>
      </c>
      <c r="O225" s="156">
        <v>6200</v>
      </c>
    </row>
    <row r="226" spans="1:15" x14ac:dyDescent="0.3">
      <c r="A226" s="154" t="s">
        <v>305</v>
      </c>
      <c r="B226" s="154" t="s">
        <v>187</v>
      </c>
      <c r="C226" s="154" t="s">
        <v>137</v>
      </c>
      <c r="D226" s="154" t="s">
        <v>218</v>
      </c>
      <c r="E226" s="154" t="s">
        <v>217</v>
      </c>
      <c r="F226" s="155">
        <v>45230</v>
      </c>
      <c r="G226" s="154" t="s">
        <v>75</v>
      </c>
      <c r="H226" s="190">
        <v>462637</v>
      </c>
      <c r="I226" s="156">
        <v>5994</v>
      </c>
      <c r="J226" s="156">
        <v>0</v>
      </c>
      <c r="K226" s="156">
        <v>0</v>
      </c>
      <c r="L226" s="156">
        <v>5994</v>
      </c>
      <c r="M226" s="156">
        <v>5394.6</v>
      </c>
      <c r="N226" s="156">
        <v>0</v>
      </c>
      <c r="O226" s="156">
        <v>599.4</v>
      </c>
    </row>
    <row r="227" spans="1:15" x14ac:dyDescent="0.3">
      <c r="A227" s="154" t="s">
        <v>305</v>
      </c>
      <c r="B227" s="154" t="s">
        <v>193</v>
      </c>
      <c r="C227" s="154" t="s">
        <v>151</v>
      </c>
      <c r="D227" s="154" t="s">
        <v>316</v>
      </c>
      <c r="E227" s="154" t="s">
        <v>47</v>
      </c>
      <c r="F227" s="155"/>
      <c r="G227" s="154" t="s">
        <v>75</v>
      </c>
      <c r="H227" s="190">
        <v>463411</v>
      </c>
      <c r="I227" s="156">
        <v>5815</v>
      </c>
      <c r="J227" s="156">
        <v>0</v>
      </c>
      <c r="K227" s="156">
        <v>0</v>
      </c>
      <c r="L227" s="156">
        <v>5815</v>
      </c>
      <c r="M227" s="156">
        <v>2910</v>
      </c>
      <c r="N227" s="156">
        <v>0</v>
      </c>
      <c r="O227" s="156">
        <v>2905</v>
      </c>
    </row>
    <row r="228" spans="1:15" x14ac:dyDescent="0.3">
      <c r="A228" s="154" t="s">
        <v>305</v>
      </c>
      <c r="B228" s="154" t="s">
        <v>189</v>
      </c>
      <c r="C228" s="154" t="s">
        <v>146</v>
      </c>
      <c r="D228" s="154" t="s">
        <v>1543</v>
      </c>
      <c r="E228" s="154" t="s">
        <v>373</v>
      </c>
      <c r="F228" s="155"/>
      <c r="G228" s="154" t="s">
        <v>75</v>
      </c>
      <c r="H228" s="190">
        <v>463636</v>
      </c>
      <c r="I228" s="156">
        <v>5700</v>
      </c>
      <c r="J228" s="156">
        <v>0</v>
      </c>
      <c r="K228" s="156">
        <v>0</v>
      </c>
      <c r="L228" s="156">
        <v>5700</v>
      </c>
      <c r="M228" s="156">
        <v>0</v>
      </c>
      <c r="N228" s="156">
        <v>0</v>
      </c>
      <c r="O228" s="156">
        <v>5700</v>
      </c>
    </row>
    <row r="229" spans="1:15" x14ac:dyDescent="0.3">
      <c r="A229" s="154" t="s">
        <v>305</v>
      </c>
      <c r="B229" s="154" t="s">
        <v>204</v>
      </c>
      <c r="C229" s="154" t="s">
        <v>177</v>
      </c>
      <c r="D229" s="154" t="s">
        <v>183</v>
      </c>
      <c r="E229" s="154" t="s">
        <v>91</v>
      </c>
      <c r="F229" s="155">
        <v>44998</v>
      </c>
      <c r="G229" s="154" t="s">
        <v>75</v>
      </c>
      <c r="H229" s="190">
        <v>461683</v>
      </c>
      <c r="I229" s="156">
        <v>5648</v>
      </c>
      <c r="J229" s="156">
        <v>0</v>
      </c>
      <c r="K229" s="156">
        <v>0</v>
      </c>
      <c r="L229" s="156">
        <v>5648</v>
      </c>
      <c r="M229" s="156">
        <v>5365.6</v>
      </c>
      <c r="N229" s="156">
        <v>0</v>
      </c>
      <c r="O229" s="156">
        <v>282.39999999999998</v>
      </c>
    </row>
    <row r="230" spans="1:15" x14ac:dyDescent="0.3">
      <c r="A230" s="154" t="s">
        <v>305</v>
      </c>
      <c r="B230" s="154" t="s">
        <v>213</v>
      </c>
      <c r="C230" s="154" t="s">
        <v>128</v>
      </c>
      <c r="D230" s="154" t="s">
        <v>218</v>
      </c>
      <c r="E230" s="154" t="s">
        <v>217</v>
      </c>
      <c r="F230" s="155">
        <v>45196</v>
      </c>
      <c r="G230" s="154" t="s">
        <v>75</v>
      </c>
      <c r="H230" s="190">
        <v>462496</v>
      </c>
      <c r="I230" s="156">
        <v>5542</v>
      </c>
      <c r="J230" s="156">
        <v>0</v>
      </c>
      <c r="K230" s="156">
        <v>0</v>
      </c>
      <c r="L230" s="156">
        <v>5542</v>
      </c>
      <c r="M230" s="156">
        <v>4149.7</v>
      </c>
      <c r="N230" s="156">
        <v>0</v>
      </c>
      <c r="O230" s="156">
        <v>1392.3</v>
      </c>
    </row>
    <row r="231" spans="1:15" x14ac:dyDescent="0.3">
      <c r="A231" s="154" t="s">
        <v>305</v>
      </c>
      <c r="B231" s="154" t="s">
        <v>282</v>
      </c>
      <c r="C231" s="154" t="s">
        <v>258</v>
      </c>
      <c r="D231" s="154" t="s">
        <v>316</v>
      </c>
      <c r="E231" s="154" t="s">
        <v>47</v>
      </c>
      <c r="F231" s="155"/>
      <c r="G231" s="154" t="s">
        <v>75</v>
      </c>
      <c r="H231" s="190">
        <v>464007</v>
      </c>
      <c r="I231" s="156">
        <v>5390</v>
      </c>
      <c r="J231" s="156">
        <v>0</v>
      </c>
      <c r="K231" s="156">
        <v>0</v>
      </c>
      <c r="L231" s="156">
        <v>5390</v>
      </c>
      <c r="M231" s="156">
        <v>5247.5</v>
      </c>
      <c r="N231" s="156">
        <v>0</v>
      </c>
      <c r="O231" s="156">
        <v>142.5</v>
      </c>
    </row>
    <row r="232" spans="1:15" x14ac:dyDescent="0.3">
      <c r="A232" s="154" t="s">
        <v>305</v>
      </c>
      <c r="B232" s="154" t="s">
        <v>197</v>
      </c>
      <c r="C232" s="154" t="s">
        <v>153</v>
      </c>
      <c r="D232" s="154" t="s">
        <v>322</v>
      </c>
      <c r="E232" s="154" t="s">
        <v>31</v>
      </c>
      <c r="F232" s="155">
        <v>45328</v>
      </c>
      <c r="G232" s="154" t="s">
        <v>75</v>
      </c>
      <c r="H232" s="190">
        <v>462932</v>
      </c>
      <c r="I232" s="156">
        <v>5328</v>
      </c>
      <c r="J232" s="156">
        <v>0</v>
      </c>
      <c r="K232" s="156">
        <v>0</v>
      </c>
      <c r="L232" s="156">
        <v>5328</v>
      </c>
      <c r="M232" s="156">
        <v>3744</v>
      </c>
      <c r="N232" s="156">
        <v>0</v>
      </c>
      <c r="O232" s="156">
        <v>1584</v>
      </c>
    </row>
    <row r="233" spans="1:15" x14ac:dyDescent="0.3">
      <c r="A233" s="154" t="s">
        <v>305</v>
      </c>
      <c r="B233" s="154" t="s">
        <v>185</v>
      </c>
      <c r="C233" s="154" t="s">
        <v>135</v>
      </c>
      <c r="D233" s="154" t="s">
        <v>322</v>
      </c>
      <c r="E233" s="154" t="s">
        <v>31</v>
      </c>
      <c r="F233" s="155">
        <v>45328</v>
      </c>
      <c r="G233" s="154" t="s">
        <v>75</v>
      </c>
      <c r="H233" s="190">
        <v>462933</v>
      </c>
      <c r="I233" s="156">
        <v>5328</v>
      </c>
      <c r="J233" s="156">
        <v>0</v>
      </c>
      <c r="K233" s="156">
        <v>0</v>
      </c>
      <c r="L233" s="156">
        <v>5328</v>
      </c>
      <c r="M233" s="156">
        <v>0</v>
      </c>
      <c r="N233" s="156">
        <v>0</v>
      </c>
      <c r="O233" s="156">
        <v>5328</v>
      </c>
    </row>
    <row r="234" spans="1:15" x14ac:dyDescent="0.3">
      <c r="A234" s="154" t="s">
        <v>305</v>
      </c>
      <c r="B234" s="154" t="s">
        <v>203</v>
      </c>
      <c r="C234" s="154" t="s">
        <v>167</v>
      </c>
      <c r="D234" s="154" t="s">
        <v>183</v>
      </c>
      <c r="E234" s="154" t="s">
        <v>91</v>
      </c>
      <c r="F234" s="155">
        <v>44998</v>
      </c>
      <c r="G234" s="154" t="s">
        <v>75</v>
      </c>
      <c r="H234" s="190">
        <v>461678</v>
      </c>
      <c r="I234" s="156">
        <v>5198</v>
      </c>
      <c r="J234" s="156">
        <v>0</v>
      </c>
      <c r="K234" s="156">
        <v>0</v>
      </c>
      <c r="L234" s="156">
        <v>5198</v>
      </c>
      <c r="M234" s="156">
        <v>4938.1000000000004</v>
      </c>
      <c r="N234" s="156">
        <v>0</v>
      </c>
      <c r="O234" s="156">
        <v>259.89999999999998</v>
      </c>
    </row>
    <row r="235" spans="1:15" x14ac:dyDescent="0.3">
      <c r="A235" s="154" t="s">
        <v>305</v>
      </c>
      <c r="B235" s="154" t="s">
        <v>280</v>
      </c>
      <c r="C235" s="154" t="s">
        <v>260</v>
      </c>
      <c r="D235" s="154" t="s">
        <v>218</v>
      </c>
      <c r="E235" s="154" t="s">
        <v>217</v>
      </c>
      <c r="F235" s="155">
        <v>45196</v>
      </c>
      <c r="G235" s="154" t="s">
        <v>75</v>
      </c>
      <c r="H235" s="190">
        <v>462501</v>
      </c>
      <c r="I235" s="156">
        <v>5082</v>
      </c>
      <c r="J235" s="156">
        <v>0</v>
      </c>
      <c r="K235" s="156">
        <v>0</v>
      </c>
      <c r="L235" s="156">
        <v>5082</v>
      </c>
      <c r="M235" s="156">
        <v>0</v>
      </c>
      <c r="N235" s="156">
        <v>0</v>
      </c>
      <c r="O235" s="156">
        <v>5082</v>
      </c>
    </row>
    <row r="236" spans="1:15" x14ac:dyDescent="0.3">
      <c r="A236" s="154" t="s">
        <v>305</v>
      </c>
      <c r="B236" s="154" t="s">
        <v>1526</v>
      </c>
      <c r="C236" s="154" t="s">
        <v>1527</v>
      </c>
      <c r="D236" s="154" t="s">
        <v>348</v>
      </c>
      <c r="E236" s="154" t="s">
        <v>349</v>
      </c>
      <c r="F236" s="155"/>
      <c r="G236" s="154" t="s">
        <v>75</v>
      </c>
      <c r="H236" s="190">
        <v>463987</v>
      </c>
      <c r="I236" s="156">
        <v>5000</v>
      </c>
      <c r="J236" s="156">
        <v>0</v>
      </c>
      <c r="K236" s="156">
        <v>0</v>
      </c>
      <c r="L236" s="156">
        <v>5000</v>
      </c>
      <c r="M236" s="156">
        <v>0</v>
      </c>
      <c r="N236" s="156">
        <v>0</v>
      </c>
      <c r="O236" s="156">
        <v>5000</v>
      </c>
    </row>
    <row r="237" spans="1:15" x14ac:dyDescent="0.3">
      <c r="A237" s="154" t="s">
        <v>305</v>
      </c>
      <c r="B237" s="154" t="s">
        <v>203</v>
      </c>
      <c r="C237" s="154" t="s">
        <v>167</v>
      </c>
      <c r="D237" s="154" t="s">
        <v>316</v>
      </c>
      <c r="E237" s="154" t="s">
        <v>47</v>
      </c>
      <c r="F237" s="155">
        <v>45329</v>
      </c>
      <c r="G237" s="154" t="s">
        <v>75</v>
      </c>
      <c r="H237" s="190">
        <v>462940</v>
      </c>
      <c r="I237" s="156">
        <v>4935</v>
      </c>
      <c r="J237" s="156">
        <v>0</v>
      </c>
      <c r="K237" s="156">
        <v>0</v>
      </c>
      <c r="L237" s="156">
        <v>4935</v>
      </c>
      <c r="M237" s="156">
        <v>4890</v>
      </c>
      <c r="N237" s="156">
        <v>0</v>
      </c>
      <c r="O237" s="156">
        <v>45</v>
      </c>
    </row>
    <row r="238" spans="1:15" x14ac:dyDescent="0.3">
      <c r="A238" s="154" t="s">
        <v>305</v>
      </c>
      <c r="B238" s="154" t="s">
        <v>191</v>
      </c>
      <c r="C238" s="154" t="s">
        <v>148</v>
      </c>
      <c r="D238" s="154" t="s">
        <v>316</v>
      </c>
      <c r="E238" s="154" t="s">
        <v>47</v>
      </c>
      <c r="F238" s="155">
        <v>45678</v>
      </c>
      <c r="G238" s="154" t="s">
        <v>75</v>
      </c>
      <c r="H238" s="190">
        <v>464108</v>
      </c>
      <c r="I238" s="156">
        <v>4775</v>
      </c>
      <c r="J238" s="156">
        <v>0</v>
      </c>
      <c r="K238" s="156">
        <v>0</v>
      </c>
      <c r="L238" s="156">
        <v>4775</v>
      </c>
      <c r="M238" s="156">
        <v>330</v>
      </c>
      <c r="N238" s="156">
        <v>0</v>
      </c>
      <c r="O238" s="156">
        <v>4445</v>
      </c>
    </row>
    <row r="239" spans="1:15" x14ac:dyDescent="0.3">
      <c r="A239" s="154" t="s">
        <v>305</v>
      </c>
      <c r="B239" s="154" t="s">
        <v>1533</v>
      </c>
      <c r="C239" s="154" t="s">
        <v>1534</v>
      </c>
      <c r="D239" s="154" t="s">
        <v>1539</v>
      </c>
      <c r="E239" s="154" t="s">
        <v>1540</v>
      </c>
      <c r="F239" s="155"/>
      <c r="G239" s="154" t="s">
        <v>75</v>
      </c>
      <c r="H239" s="190">
        <v>464107</v>
      </c>
      <c r="I239" s="156">
        <v>4500</v>
      </c>
      <c r="J239" s="156">
        <v>0</v>
      </c>
      <c r="K239" s="156">
        <v>0</v>
      </c>
      <c r="L239" s="156">
        <v>4500</v>
      </c>
      <c r="M239" s="156">
        <v>0</v>
      </c>
      <c r="N239" s="156">
        <v>0</v>
      </c>
      <c r="O239" s="156">
        <v>4500</v>
      </c>
    </row>
    <row r="240" spans="1:15" x14ac:dyDescent="0.3">
      <c r="A240" s="154" t="s">
        <v>305</v>
      </c>
      <c r="B240" s="154" t="s">
        <v>279</v>
      </c>
      <c r="C240" s="154" t="s">
        <v>261</v>
      </c>
      <c r="D240" s="154" t="s">
        <v>218</v>
      </c>
      <c r="E240" s="154" t="s">
        <v>217</v>
      </c>
      <c r="F240" s="155">
        <v>45196</v>
      </c>
      <c r="G240" s="154" t="s">
        <v>75</v>
      </c>
      <c r="H240" s="190">
        <v>462503</v>
      </c>
      <c r="I240" s="156">
        <v>4499</v>
      </c>
      <c r="J240" s="156">
        <v>0</v>
      </c>
      <c r="K240" s="156">
        <v>0</v>
      </c>
      <c r="L240" s="156">
        <v>4499</v>
      </c>
      <c r="M240" s="156">
        <v>0</v>
      </c>
      <c r="N240" s="156">
        <v>0</v>
      </c>
      <c r="O240" s="156">
        <v>4499</v>
      </c>
    </row>
    <row r="241" spans="1:15" x14ac:dyDescent="0.3">
      <c r="A241" s="154" t="s">
        <v>305</v>
      </c>
      <c r="B241" s="154" t="s">
        <v>244</v>
      </c>
      <c r="C241" s="154" t="s">
        <v>243</v>
      </c>
      <c r="D241" s="154" t="s">
        <v>316</v>
      </c>
      <c r="E241" s="154" t="s">
        <v>47</v>
      </c>
      <c r="F241" s="155">
        <v>45313</v>
      </c>
      <c r="G241" s="154" t="s">
        <v>75</v>
      </c>
      <c r="H241" s="190">
        <v>462866</v>
      </c>
      <c r="I241" s="156">
        <v>4385</v>
      </c>
      <c r="J241" s="156">
        <v>0</v>
      </c>
      <c r="K241" s="156">
        <v>0</v>
      </c>
      <c r="L241" s="156">
        <v>4385</v>
      </c>
      <c r="M241" s="156">
        <v>4132</v>
      </c>
      <c r="N241" s="156">
        <v>0</v>
      </c>
      <c r="O241" s="156">
        <v>253</v>
      </c>
    </row>
    <row r="242" spans="1:15" x14ac:dyDescent="0.3">
      <c r="A242" s="154" t="s">
        <v>305</v>
      </c>
      <c r="B242" s="154" t="s">
        <v>171</v>
      </c>
      <c r="C242" s="154" t="s">
        <v>122</v>
      </c>
      <c r="D242" s="154" t="s">
        <v>218</v>
      </c>
      <c r="E242" s="154" t="s">
        <v>217</v>
      </c>
      <c r="F242" s="155">
        <v>45230</v>
      </c>
      <c r="G242" s="154" t="s">
        <v>75</v>
      </c>
      <c r="H242" s="190">
        <v>462630</v>
      </c>
      <c r="I242" s="156">
        <v>4219</v>
      </c>
      <c r="J242" s="156">
        <v>0</v>
      </c>
      <c r="K242" s="156">
        <v>0</v>
      </c>
      <c r="L242" s="156">
        <v>4219</v>
      </c>
      <c r="M242" s="156">
        <v>2109.5</v>
      </c>
      <c r="N242" s="156">
        <v>0</v>
      </c>
      <c r="O242" s="156">
        <v>2109.5</v>
      </c>
    </row>
    <row r="243" spans="1:15" x14ac:dyDescent="0.3">
      <c r="A243" s="154" t="s">
        <v>305</v>
      </c>
      <c r="B243" s="154" t="s">
        <v>278</v>
      </c>
      <c r="C243" s="154" t="s">
        <v>262</v>
      </c>
      <c r="D243" s="154" t="s">
        <v>1576</v>
      </c>
      <c r="E243" s="154" t="s">
        <v>1577</v>
      </c>
      <c r="F243" s="155">
        <v>45610</v>
      </c>
      <c r="G243" s="154" t="s">
        <v>75</v>
      </c>
      <c r="H243" s="190">
        <v>463954</v>
      </c>
      <c r="I243" s="156">
        <v>4155</v>
      </c>
      <c r="J243" s="156">
        <v>0</v>
      </c>
      <c r="K243" s="156">
        <v>0</v>
      </c>
      <c r="L243" s="156">
        <v>4155</v>
      </c>
      <c r="M243" s="156">
        <v>3065</v>
      </c>
      <c r="N243" s="156">
        <v>0</v>
      </c>
      <c r="O243" s="156">
        <v>1090</v>
      </c>
    </row>
    <row r="244" spans="1:15" x14ac:dyDescent="0.3">
      <c r="A244" s="154" t="s">
        <v>305</v>
      </c>
      <c r="B244" s="154" t="s">
        <v>281</v>
      </c>
      <c r="C244" s="154" t="s">
        <v>259</v>
      </c>
      <c r="D244" s="154" t="s">
        <v>218</v>
      </c>
      <c r="E244" s="154" t="s">
        <v>217</v>
      </c>
      <c r="F244" s="155">
        <v>45196</v>
      </c>
      <c r="G244" s="154" t="s">
        <v>75</v>
      </c>
      <c r="H244" s="190">
        <v>462498</v>
      </c>
      <c r="I244" s="156">
        <v>4011</v>
      </c>
      <c r="J244" s="156">
        <v>0</v>
      </c>
      <c r="K244" s="156">
        <v>0</v>
      </c>
      <c r="L244" s="156">
        <v>4011</v>
      </c>
      <c r="M244" s="156">
        <v>0</v>
      </c>
      <c r="N244" s="156">
        <v>0</v>
      </c>
      <c r="O244" s="156">
        <v>4011</v>
      </c>
    </row>
    <row r="245" spans="1:15" x14ac:dyDescent="0.3">
      <c r="A245" s="154" t="s">
        <v>305</v>
      </c>
      <c r="B245" s="154" t="s">
        <v>216</v>
      </c>
      <c r="C245" s="154" t="s">
        <v>121</v>
      </c>
      <c r="D245" s="154" t="s">
        <v>331</v>
      </c>
      <c r="E245" s="154" t="s">
        <v>248</v>
      </c>
      <c r="F245" s="155"/>
      <c r="G245" s="154" t="s">
        <v>75</v>
      </c>
      <c r="H245" s="190">
        <v>464900</v>
      </c>
      <c r="I245" s="156">
        <v>3800</v>
      </c>
      <c r="J245" s="156">
        <v>0</v>
      </c>
      <c r="K245" s="156">
        <v>0</v>
      </c>
      <c r="L245" s="156">
        <v>3800</v>
      </c>
      <c r="M245" s="156">
        <v>0</v>
      </c>
      <c r="N245" s="156">
        <v>0</v>
      </c>
      <c r="O245" s="156">
        <v>3800</v>
      </c>
    </row>
    <row r="246" spans="1:15" x14ac:dyDescent="0.3">
      <c r="A246" s="154" t="s">
        <v>305</v>
      </c>
      <c r="B246" s="154" t="s">
        <v>196</v>
      </c>
      <c r="C246" s="154" t="s">
        <v>159</v>
      </c>
      <c r="D246" s="154" t="s">
        <v>338</v>
      </c>
      <c r="E246" s="154" t="s">
        <v>34</v>
      </c>
      <c r="F246" s="155"/>
      <c r="G246" s="154" t="s">
        <v>75</v>
      </c>
      <c r="H246" s="190">
        <v>463145</v>
      </c>
      <c r="I246" s="156">
        <v>3647</v>
      </c>
      <c r="J246" s="156">
        <v>0</v>
      </c>
      <c r="K246" s="156">
        <v>0</v>
      </c>
      <c r="L246" s="156">
        <v>3647</v>
      </c>
      <c r="M246" s="156">
        <v>3639.5</v>
      </c>
      <c r="N246" s="156">
        <v>0</v>
      </c>
      <c r="O246" s="156">
        <v>7.5</v>
      </c>
    </row>
    <row r="247" spans="1:15" x14ac:dyDescent="0.3">
      <c r="A247" s="154" t="s">
        <v>305</v>
      </c>
      <c r="B247" s="154" t="s">
        <v>185</v>
      </c>
      <c r="C247" s="154" t="s">
        <v>135</v>
      </c>
      <c r="D247" s="154" t="s">
        <v>323</v>
      </c>
      <c r="E247" s="154" t="s">
        <v>90</v>
      </c>
      <c r="F247" s="155">
        <v>45243</v>
      </c>
      <c r="G247" s="154" t="s">
        <v>75</v>
      </c>
      <c r="H247" s="190">
        <v>462678</v>
      </c>
      <c r="I247" s="156">
        <v>3485</v>
      </c>
      <c r="J247" s="156">
        <v>0</v>
      </c>
      <c r="K247" s="156">
        <v>0</v>
      </c>
      <c r="L247" s="156">
        <v>3485</v>
      </c>
      <c r="M247" s="156">
        <v>0</v>
      </c>
      <c r="N247" s="156">
        <v>0</v>
      </c>
      <c r="O247" s="156">
        <v>3485</v>
      </c>
    </row>
    <row r="248" spans="1:15" x14ac:dyDescent="0.3">
      <c r="A248" s="154" t="s">
        <v>305</v>
      </c>
      <c r="B248" s="154" t="s">
        <v>219</v>
      </c>
      <c r="C248" s="154" t="s">
        <v>181</v>
      </c>
      <c r="D248" s="154" t="s">
        <v>1536</v>
      </c>
      <c r="E248" s="154" t="s">
        <v>32</v>
      </c>
      <c r="F248" s="155"/>
      <c r="G248" s="154" t="s">
        <v>75</v>
      </c>
      <c r="H248" s="190">
        <v>464175</v>
      </c>
      <c r="I248" s="156">
        <v>3419.44</v>
      </c>
      <c r="J248" s="156">
        <v>0</v>
      </c>
      <c r="K248" s="156">
        <v>0</v>
      </c>
      <c r="L248" s="156">
        <v>3419.44</v>
      </c>
      <c r="M248" s="156">
        <v>2929.44</v>
      </c>
      <c r="N248" s="156">
        <v>0</v>
      </c>
      <c r="O248" s="156">
        <v>490</v>
      </c>
    </row>
    <row r="249" spans="1:15" x14ac:dyDescent="0.3">
      <c r="A249" s="154" t="s">
        <v>305</v>
      </c>
      <c r="B249" s="154" t="s">
        <v>240</v>
      </c>
      <c r="C249" s="154" t="s">
        <v>238</v>
      </c>
      <c r="D249" s="154" t="s">
        <v>338</v>
      </c>
      <c r="E249" s="154" t="s">
        <v>34</v>
      </c>
      <c r="F249" s="155">
        <v>45323</v>
      </c>
      <c r="G249" s="154" t="s">
        <v>75</v>
      </c>
      <c r="H249" s="190">
        <v>462915</v>
      </c>
      <c r="I249" s="156">
        <v>3401</v>
      </c>
      <c r="J249" s="156">
        <v>0</v>
      </c>
      <c r="K249" s="156">
        <v>0</v>
      </c>
      <c r="L249" s="156">
        <v>3401</v>
      </c>
      <c r="M249" s="156">
        <v>2759</v>
      </c>
      <c r="N249" s="156">
        <v>0</v>
      </c>
      <c r="O249" s="156">
        <v>642</v>
      </c>
    </row>
    <row r="250" spans="1:15" x14ac:dyDescent="0.3">
      <c r="A250" s="154" t="s">
        <v>305</v>
      </c>
      <c r="B250" s="154" t="s">
        <v>204</v>
      </c>
      <c r="C250" s="154" t="s">
        <v>177</v>
      </c>
      <c r="D250" s="154" t="s">
        <v>361</v>
      </c>
      <c r="E250" s="154" t="s">
        <v>356</v>
      </c>
      <c r="F250" s="155"/>
      <c r="G250" s="154" t="s">
        <v>75</v>
      </c>
      <c r="H250" s="190">
        <v>463495</v>
      </c>
      <c r="I250" s="156">
        <v>3400</v>
      </c>
      <c r="J250" s="156">
        <v>0</v>
      </c>
      <c r="K250" s="156">
        <v>0</v>
      </c>
      <c r="L250" s="156">
        <v>3400</v>
      </c>
      <c r="M250" s="156">
        <v>0</v>
      </c>
      <c r="N250" s="156">
        <v>0</v>
      </c>
      <c r="O250" s="156">
        <v>3400</v>
      </c>
    </row>
    <row r="251" spans="1:15" ht="28.8" x14ac:dyDescent="0.3">
      <c r="A251" s="154" t="s">
        <v>305</v>
      </c>
      <c r="B251" s="154" t="s">
        <v>186</v>
      </c>
      <c r="C251" s="154" t="s">
        <v>139</v>
      </c>
      <c r="D251" s="154" t="s">
        <v>1511</v>
      </c>
      <c r="E251" s="154" t="s">
        <v>1512</v>
      </c>
      <c r="F251" s="155"/>
      <c r="G251" s="154" t="s">
        <v>75</v>
      </c>
      <c r="H251" s="190">
        <v>464137</v>
      </c>
      <c r="I251" s="156">
        <v>3083</v>
      </c>
      <c r="J251" s="156">
        <v>0</v>
      </c>
      <c r="K251" s="156">
        <v>0</v>
      </c>
      <c r="L251" s="156">
        <v>3083</v>
      </c>
      <c r="M251" s="156">
        <v>2055</v>
      </c>
      <c r="N251" s="156">
        <v>0</v>
      </c>
      <c r="O251" s="156">
        <v>1028</v>
      </c>
    </row>
    <row r="252" spans="1:15" x14ac:dyDescent="0.3">
      <c r="A252" s="154" t="s">
        <v>305</v>
      </c>
      <c r="B252" s="154" t="s">
        <v>276</v>
      </c>
      <c r="C252" s="154" t="s">
        <v>264</v>
      </c>
      <c r="D252" s="154" t="s">
        <v>1515</v>
      </c>
      <c r="E252" s="154" t="s">
        <v>95</v>
      </c>
      <c r="F252" s="155">
        <v>45894</v>
      </c>
      <c r="G252" s="154" t="s">
        <v>75</v>
      </c>
      <c r="H252" s="190">
        <v>464947</v>
      </c>
      <c r="I252" s="156">
        <v>3020</v>
      </c>
      <c r="J252" s="156">
        <v>0</v>
      </c>
      <c r="K252" s="156">
        <v>0</v>
      </c>
      <c r="L252" s="156">
        <v>3020</v>
      </c>
      <c r="M252" s="156">
        <v>0</v>
      </c>
      <c r="N252" s="156">
        <v>0</v>
      </c>
      <c r="O252" s="156">
        <v>3020</v>
      </c>
    </row>
    <row r="253" spans="1:15" x14ac:dyDescent="0.3">
      <c r="A253" s="154" t="s">
        <v>305</v>
      </c>
      <c r="B253" s="154" t="s">
        <v>1528</v>
      </c>
      <c r="C253" s="154" t="s">
        <v>1529</v>
      </c>
      <c r="D253" s="154" t="s">
        <v>339</v>
      </c>
      <c r="E253" s="154" t="s">
        <v>256</v>
      </c>
      <c r="F253" s="155"/>
      <c r="G253" s="154" t="s">
        <v>75</v>
      </c>
      <c r="H253" s="190">
        <v>463982</v>
      </c>
      <c r="I253" s="156">
        <v>3000</v>
      </c>
      <c r="J253" s="156">
        <v>0</v>
      </c>
      <c r="K253" s="156">
        <v>0</v>
      </c>
      <c r="L253" s="156">
        <v>3000</v>
      </c>
      <c r="M253" s="156">
        <v>0</v>
      </c>
      <c r="N253" s="156">
        <v>0</v>
      </c>
      <c r="O253" s="156">
        <v>3000</v>
      </c>
    </row>
    <row r="254" spans="1:15" x14ac:dyDescent="0.3">
      <c r="A254" s="154" t="s">
        <v>305</v>
      </c>
      <c r="B254" s="154" t="s">
        <v>185</v>
      </c>
      <c r="C254" s="154" t="s">
        <v>135</v>
      </c>
      <c r="D254" s="154" t="s">
        <v>339</v>
      </c>
      <c r="E254" s="154" t="s">
        <v>256</v>
      </c>
      <c r="F254" s="155">
        <v>45621</v>
      </c>
      <c r="G254" s="154" t="s">
        <v>75</v>
      </c>
      <c r="H254" s="190">
        <v>463990</v>
      </c>
      <c r="I254" s="156">
        <v>3000</v>
      </c>
      <c r="J254" s="156">
        <v>0</v>
      </c>
      <c r="K254" s="156">
        <v>0</v>
      </c>
      <c r="L254" s="156">
        <v>3000</v>
      </c>
      <c r="M254" s="156">
        <v>0</v>
      </c>
      <c r="N254" s="156">
        <v>0</v>
      </c>
      <c r="O254" s="156">
        <v>3000</v>
      </c>
    </row>
    <row r="255" spans="1:15" x14ac:dyDescent="0.3">
      <c r="A255" s="154" t="s">
        <v>305</v>
      </c>
      <c r="B255" s="154" t="s">
        <v>187</v>
      </c>
      <c r="C255" s="154" t="s">
        <v>137</v>
      </c>
      <c r="D255" s="154" t="s">
        <v>339</v>
      </c>
      <c r="E255" s="154" t="s">
        <v>256</v>
      </c>
      <c r="F255" s="155"/>
      <c r="G255" s="154" t="s">
        <v>75</v>
      </c>
      <c r="H255" s="190">
        <v>464029</v>
      </c>
      <c r="I255" s="156">
        <v>3000</v>
      </c>
      <c r="J255" s="156">
        <v>0</v>
      </c>
      <c r="K255" s="156">
        <v>0</v>
      </c>
      <c r="L255" s="156">
        <v>3000</v>
      </c>
      <c r="M255" s="156">
        <v>0</v>
      </c>
      <c r="N255" s="156">
        <v>0</v>
      </c>
      <c r="O255" s="156">
        <v>3000</v>
      </c>
    </row>
    <row r="256" spans="1:15" x14ac:dyDescent="0.3">
      <c r="A256" s="154" t="s">
        <v>305</v>
      </c>
      <c r="B256" s="154" t="s">
        <v>185</v>
      </c>
      <c r="C256" s="154" t="s">
        <v>135</v>
      </c>
      <c r="D256" s="154" t="s">
        <v>339</v>
      </c>
      <c r="E256" s="154" t="s">
        <v>256</v>
      </c>
      <c r="F256" s="155">
        <v>45601</v>
      </c>
      <c r="G256" s="154" t="s">
        <v>75</v>
      </c>
      <c r="H256" s="190">
        <v>464345</v>
      </c>
      <c r="I256" s="156">
        <v>3000</v>
      </c>
      <c r="J256" s="156">
        <v>0</v>
      </c>
      <c r="K256" s="156">
        <v>0</v>
      </c>
      <c r="L256" s="156">
        <v>3000</v>
      </c>
      <c r="M256" s="156">
        <v>0</v>
      </c>
      <c r="N256" s="156">
        <v>0</v>
      </c>
      <c r="O256" s="156">
        <v>3000</v>
      </c>
    </row>
    <row r="257" spans="1:15" x14ac:dyDescent="0.3">
      <c r="A257" s="154" t="s">
        <v>305</v>
      </c>
      <c r="B257" s="154" t="s">
        <v>219</v>
      </c>
      <c r="C257" s="154" t="s">
        <v>181</v>
      </c>
      <c r="D257" s="154" t="s">
        <v>1578</v>
      </c>
      <c r="E257" s="154" t="s">
        <v>1579</v>
      </c>
      <c r="F257" s="155"/>
      <c r="G257" s="154" t="s">
        <v>75</v>
      </c>
      <c r="H257" s="190">
        <v>464333</v>
      </c>
      <c r="I257" s="156">
        <v>2989.15</v>
      </c>
      <c r="J257" s="156">
        <v>0</v>
      </c>
      <c r="K257" s="156">
        <v>0</v>
      </c>
      <c r="L257" s="156">
        <v>2989.15</v>
      </c>
      <c r="M257" s="156">
        <v>0</v>
      </c>
      <c r="N257" s="156">
        <v>0</v>
      </c>
      <c r="O257" s="156">
        <v>2989.15</v>
      </c>
    </row>
    <row r="258" spans="1:15" x14ac:dyDescent="0.3">
      <c r="A258" s="154" t="s">
        <v>305</v>
      </c>
      <c r="B258" s="154" t="s">
        <v>285</v>
      </c>
      <c r="C258" s="154" t="s">
        <v>284</v>
      </c>
      <c r="D258" s="154" t="s">
        <v>1544</v>
      </c>
      <c r="E258" s="154" t="s">
        <v>118</v>
      </c>
      <c r="F258" s="155">
        <v>45554</v>
      </c>
      <c r="G258" s="154" t="s">
        <v>75</v>
      </c>
      <c r="H258" s="190">
        <v>463716</v>
      </c>
      <c r="I258" s="156">
        <v>2938.45</v>
      </c>
      <c r="J258" s="156">
        <v>0</v>
      </c>
      <c r="K258" s="156">
        <v>0</v>
      </c>
      <c r="L258" s="156">
        <v>2938.45</v>
      </c>
      <c r="M258" s="156">
        <v>438.53</v>
      </c>
      <c r="N258" s="156">
        <v>0</v>
      </c>
      <c r="O258" s="156">
        <v>2499.92</v>
      </c>
    </row>
    <row r="259" spans="1:15" x14ac:dyDescent="0.3">
      <c r="A259" s="154" t="s">
        <v>305</v>
      </c>
      <c r="B259" s="154" t="s">
        <v>200</v>
      </c>
      <c r="C259" s="154" t="s">
        <v>162</v>
      </c>
      <c r="D259" s="154" t="s">
        <v>218</v>
      </c>
      <c r="E259" s="154" t="s">
        <v>217</v>
      </c>
      <c r="F259" s="155">
        <v>45229</v>
      </c>
      <c r="G259" s="154" t="s">
        <v>75</v>
      </c>
      <c r="H259" s="190">
        <v>462627</v>
      </c>
      <c r="I259" s="156">
        <v>2551</v>
      </c>
      <c r="J259" s="156">
        <v>0</v>
      </c>
      <c r="K259" s="156">
        <v>0</v>
      </c>
      <c r="L259" s="156">
        <v>2551</v>
      </c>
      <c r="M259" s="156">
        <v>1275.5</v>
      </c>
      <c r="N259" s="156">
        <v>0</v>
      </c>
      <c r="O259" s="156">
        <v>1275.5</v>
      </c>
    </row>
    <row r="260" spans="1:15" x14ac:dyDescent="0.3">
      <c r="A260" s="154" t="s">
        <v>305</v>
      </c>
      <c r="B260" s="154" t="s">
        <v>201</v>
      </c>
      <c r="C260" s="154" t="s">
        <v>164</v>
      </c>
      <c r="D260" s="154" t="s">
        <v>218</v>
      </c>
      <c r="E260" s="154" t="s">
        <v>217</v>
      </c>
      <c r="F260" s="155">
        <v>45229</v>
      </c>
      <c r="G260" s="154" t="s">
        <v>75</v>
      </c>
      <c r="H260" s="190">
        <v>462628</v>
      </c>
      <c r="I260" s="156">
        <v>2551</v>
      </c>
      <c r="J260" s="156">
        <v>0</v>
      </c>
      <c r="K260" s="156">
        <v>0</v>
      </c>
      <c r="L260" s="156">
        <v>2551</v>
      </c>
      <c r="M260" s="156">
        <v>1275.5</v>
      </c>
      <c r="N260" s="156">
        <v>0</v>
      </c>
      <c r="O260" s="156">
        <v>1275.5</v>
      </c>
    </row>
    <row r="261" spans="1:15" x14ac:dyDescent="0.3">
      <c r="A261" s="154" t="s">
        <v>305</v>
      </c>
      <c r="B261" s="154" t="s">
        <v>204</v>
      </c>
      <c r="C261" s="154" t="s">
        <v>177</v>
      </c>
      <c r="D261" s="154" t="s">
        <v>218</v>
      </c>
      <c r="E261" s="154" t="s">
        <v>217</v>
      </c>
      <c r="F261" s="155">
        <v>45232</v>
      </c>
      <c r="G261" s="154" t="s">
        <v>75</v>
      </c>
      <c r="H261" s="190">
        <v>462655</v>
      </c>
      <c r="I261" s="156">
        <v>2500</v>
      </c>
      <c r="J261" s="156">
        <v>0</v>
      </c>
      <c r="K261" s="156">
        <v>0</v>
      </c>
      <c r="L261" s="156">
        <v>2500</v>
      </c>
      <c r="M261" s="156">
        <v>1750</v>
      </c>
      <c r="N261" s="156">
        <v>0</v>
      </c>
      <c r="O261" s="156">
        <v>750</v>
      </c>
    </row>
    <row r="262" spans="1:15" x14ac:dyDescent="0.3">
      <c r="A262" s="154" t="s">
        <v>305</v>
      </c>
      <c r="B262" s="154" t="s">
        <v>254</v>
      </c>
      <c r="C262" s="154" t="s">
        <v>222</v>
      </c>
      <c r="D262" s="154" t="s">
        <v>316</v>
      </c>
      <c r="E262" s="154" t="s">
        <v>47</v>
      </c>
      <c r="F262" s="155"/>
      <c r="G262" s="154" t="s">
        <v>75</v>
      </c>
      <c r="H262" s="190">
        <v>464720</v>
      </c>
      <c r="I262" s="156">
        <v>2500</v>
      </c>
      <c r="J262" s="156">
        <v>0</v>
      </c>
      <c r="K262" s="156">
        <v>0</v>
      </c>
      <c r="L262" s="156">
        <v>2500</v>
      </c>
      <c r="M262" s="156">
        <v>0</v>
      </c>
      <c r="N262" s="156">
        <v>0</v>
      </c>
      <c r="O262" s="156">
        <v>2500</v>
      </c>
    </row>
    <row r="263" spans="1:15" x14ac:dyDescent="0.3">
      <c r="A263" s="154" t="s">
        <v>305</v>
      </c>
      <c r="B263" s="154" t="s">
        <v>190</v>
      </c>
      <c r="C263" s="154" t="s">
        <v>144</v>
      </c>
      <c r="D263" s="154" t="s">
        <v>333</v>
      </c>
      <c r="E263" s="154" t="s">
        <v>223</v>
      </c>
      <c r="F263" s="155">
        <v>45195</v>
      </c>
      <c r="G263" s="154" t="s">
        <v>75</v>
      </c>
      <c r="H263" s="190">
        <v>462492</v>
      </c>
      <c r="I263" s="156">
        <v>2460</v>
      </c>
      <c r="J263" s="156">
        <v>0</v>
      </c>
      <c r="K263" s="156">
        <v>0</v>
      </c>
      <c r="L263" s="156">
        <v>2460</v>
      </c>
      <c r="M263" s="156">
        <v>0</v>
      </c>
      <c r="N263" s="156">
        <v>0</v>
      </c>
      <c r="O263" s="156">
        <v>2460</v>
      </c>
    </row>
    <row r="264" spans="1:15" x14ac:dyDescent="0.3">
      <c r="A264" s="154" t="s">
        <v>305</v>
      </c>
      <c r="B264" s="154" t="s">
        <v>205</v>
      </c>
      <c r="C264" s="154" t="s">
        <v>179</v>
      </c>
      <c r="D264" s="154" t="s">
        <v>1536</v>
      </c>
      <c r="E264" s="154" t="s">
        <v>32</v>
      </c>
      <c r="F264" s="155"/>
      <c r="G264" s="154" t="s">
        <v>75</v>
      </c>
      <c r="H264" s="190">
        <v>464906</v>
      </c>
      <c r="I264" s="156">
        <v>2323</v>
      </c>
      <c r="J264" s="156">
        <v>0</v>
      </c>
      <c r="K264" s="156">
        <v>0</v>
      </c>
      <c r="L264" s="156">
        <v>2323</v>
      </c>
      <c r="M264" s="156">
        <v>0</v>
      </c>
      <c r="N264" s="156">
        <v>0</v>
      </c>
      <c r="O264" s="156">
        <v>2323</v>
      </c>
    </row>
    <row r="265" spans="1:15" x14ac:dyDescent="0.3">
      <c r="A265" s="154" t="s">
        <v>305</v>
      </c>
      <c r="B265" s="154" t="s">
        <v>201</v>
      </c>
      <c r="C265" s="154" t="s">
        <v>164</v>
      </c>
      <c r="D265" s="154" t="s">
        <v>316</v>
      </c>
      <c r="E265" s="154" t="s">
        <v>47</v>
      </c>
      <c r="F265" s="155">
        <v>45790</v>
      </c>
      <c r="G265" s="154" t="s">
        <v>75</v>
      </c>
      <c r="H265" s="190">
        <v>464503</v>
      </c>
      <c r="I265" s="156">
        <v>2295</v>
      </c>
      <c r="J265" s="156">
        <v>0</v>
      </c>
      <c r="K265" s="156">
        <v>0</v>
      </c>
      <c r="L265" s="156">
        <v>2295</v>
      </c>
      <c r="M265" s="156">
        <v>0</v>
      </c>
      <c r="N265" s="156">
        <v>0</v>
      </c>
      <c r="O265" s="156">
        <v>2295</v>
      </c>
    </row>
    <row r="266" spans="1:15" x14ac:dyDescent="0.3">
      <c r="A266" s="154" t="s">
        <v>305</v>
      </c>
      <c r="B266" s="154" t="s">
        <v>282</v>
      </c>
      <c r="C266" s="154" t="s">
        <v>258</v>
      </c>
      <c r="D266" s="154" t="s">
        <v>218</v>
      </c>
      <c r="E266" s="154" t="s">
        <v>217</v>
      </c>
      <c r="F266" s="155">
        <v>45196</v>
      </c>
      <c r="G266" s="154" t="s">
        <v>75</v>
      </c>
      <c r="H266" s="190">
        <v>462497</v>
      </c>
      <c r="I266" s="156">
        <v>2240</v>
      </c>
      <c r="J266" s="156">
        <v>0</v>
      </c>
      <c r="K266" s="156">
        <v>0</v>
      </c>
      <c r="L266" s="156">
        <v>2240</v>
      </c>
      <c r="M266" s="156">
        <v>0</v>
      </c>
      <c r="N266" s="156">
        <v>0</v>
      </c>
      <c r="O266" s="156">
        <v>2240</v>
      </c>
    </row>
    <row r="267" spans="1:15" x14ac:dyDescent="0.3">
      <c r="A267" s="154" t="s">
        <v>305</v>
      </c>
      <c r="B267" s="154" t="s">
        <v>275</v>
      </c>
      <c r="C267" s="154" t="s">
        <v>265</v>
      </c>
      <c r="D267" s="154" t="s">
        <v>218</v>
      </c>
      <c r="E267" s="154" t="s">
        <v>217</v>
      </c>
      <c r="F267" s="155">
        <v>45197</v>
      </c>
      <c r="G267" s="154" t="s">
        <v>75</v>
      </c>
      <c r="H267" s="190">
        <v>462510</v>
      </c>
      <c r="I267" s="156">
        <v>2240</v>
      </c>
      <c r="J267" s="156">
        <v>0</v>
      </c>
      <c r="K267" s="156">
        <v>0</v>
      </c>
      <c r="L267" s="156">
        <v>2240</v>
      </c>
      <c r="M267" s="156">
        <v>0</v>
      </c>
      <c r="N267" s="156">
        <v>0</v>
      </c>
      <c r="O267" s="156">
        <v>2240</v>
      </c>
    </row>
    <row r="268" spans="1:15" x14ac:dyDescent="0.3">
      <c r="A268" s="154" t="s">
        <v>305</v>
      </c>
      <c r="B268" s="154" t="s">
        <v>254</v>
      </c>
      <c r="C268" s="154" t="s">
        <v>222</v>
      </c>
      <c r="D268" s="154" t="s">
        <v>218</v>
      </c>
      <c r="E268" s="154" t="s">
        <v>217</v>
      </c>
      <c r="F268" s="155">
        <v>45197</v>
      </c>
      <c r="G268" s="154" t="s">
        <v>75</v>
      </c>
      <c r="H268" s="190">
        <v>462516</v>
      </c>
      <c r="I268" s="156">
        <v>2240</v>
      </c>
      <c r="J268" s="156">
        <v>0</v>
      </c>
      <c r="K268" s="156">
        <v>0</v>
      </c>
      <c r="L268" s="156">
        <v>2240</v>
      </c>
      <c r="M268" s="156">
        <v>0</v>
      </c>
      <c r="N268" s="156">
        <v>0</v>
      </c>
      <c r="O268" s="156">
        <v>2240</v>
      </c>
    </row>
    <row r="269" spans="1:15" ht="28.8" x14ac:dyDescent="0.3">
      <c r="A269" s="154" t="s">
        <v>305</v>
      </c>
      <c r="B269" s="154" t="s">
        <v>210</v>
      </c>
      <c r="C269" s="154" t="s">
        <v>141</v>
      </c>
      <c r="D269" s="154" t="s">
        <v>1562</v>
      </c>
      <c r="E269" s="154" t="s">
        <v>1558</v>
      </c>
      <c r="F269" s="155">
        <v>45848</v>
      </c>
      <c r="G269" s="154" t="s">
        <v>75</v>
      </c>
      <c r="H269" s="190">
        <v>464721</v>
      </c>
      <c r="I269" s="156">
        <v>2193.2399999999998</v>
      </c>
      <c r="J269" s="156">
        <v>0</v>
      </c>
      <c r="K269" s="156">
        <v>0</v>
      </c>
      <c r="L269" s="156">
        <v>2193.2399999999998</v>
      </c>
      <c r="M269" s="156">
        <v>1096.3499999999999</v>
      </c>
      <c r="N269" s="156">
        <v>0</v>
      </c>
      <c r="O269" s="156">
        <v>1096.8900000000001</v>
      </c>
    </row>
    <row r="270" spans="1:15" x14ac:dyDescent="0.3">
      <c r="A270" s="154" t="s">
        <v>305</v>
      </c>
      <c r="B270" s="154" t="s">
        <v>255</v>
      </c>
      <c r="C270" s="154" t="s">
        <v>251</v>
      </c>
      <c r="D270" s="154" t="s">
        <v>316</v>
      </c>
      <c r="E270" s="154" t="s">
        <v>47</v>
      </c>
      <c r="F270" s="155">
        <v>45684</v>
      </c>
      <c r="G270" s="154" t="s">
        <v>75</v>
      </c>
      <c r="H270" s="190">
        <v>464143</v>
      </c>
      <c r="I270" s="156">
        <v>1750</v>
      </c>
      <c r="J270" s="156">
        <v>0</v>
      </c>
      <c r="K270" s="156">
        <v>0</v>
      </c>
      <c r="L270" s="156">
        <v>1750</v>
      </c>
      <c r="M270" s="156">
        <v>1208.75</v>
      </c>
      <c r="N270" s="156">
        <v>0</v>
      </c>
      <c r="O270" s="156">
        <v>541.25</v>
      </c>
    </row>
    <row r="271" spans="1:15" x14ac:dyDescent="0.3">
      <c r="A271" s="154" t="s">
        <v>305</v>
      </c>
      <c r="B271" s="154" t="s">
        <v>190</v>
      </c>
      <c r="C271" s="154" t="s">
        <v>144</v>
      </c>
      <c r="D271" s="154" t="s">
        <v>1545</v>
      </c>
      <c r="E271" s="154" t="s">
        <v>1546</v>
      </c>
      <c r="F271" s="155"/>
      <c r="G271" s="154" t="s">
        <v>75</v>
      </c>
      <c r="H271" s="190">
        <v>464221</v>
      </c>
      <c r="I271" s="156">
        <v>1300</v>
      </c>
      <c r="J271" s="156">
        <v>9710</v>
      </c>
      <c r="K271" s="156">
        <v>0</v>
      </c>
      <c r="L271" s="156">
        <v>11010</v>
      </c>
      <c r="M271" s="156">
        <v>975</v>
      </c>
      <c r="N271" s="156">
        <v>0</v>
      </c>
      <c r="O271" s="156">
        <v>10035</v>
      </c>
    </row>
    <row r="272" spans="1:15" x14ac:dyDescent="0.3">
      <c r="A272" s="154" t="s">
        <v>305</v>
      </c>
      <c r="B272" s="154" t="s">
        <v>213</v>
      </c>
      <c r="C272" s="154" t="s">
        <v>128</v>
      </c>
      <c r="D272" s="154" t="s">
        <v>331</v>
      </c>
      <c r="E272" s="154" t="s">
        <v>248</v>
      </c>
      <c r="F272" s="155">
        <v>45659</v>
      </c>
      <c r="G272" s="154" t="s">
        <v>75</v>
      </c>
      <c r="H272" s="190">
        <v>464081</v>
      </c>
      <c r="I272" s="156">
        <v>950</v>
      </c>
      <c r="J272" s="156">
        <v>0</v>
      </c>
      <c r="K272" s="156">
        <v>0</v>
      </c>
      <c r="L272" s="156">
        <v>950</v>
      </c>
      <c r="M272" s="156">
        <v>650</v>
      </c>
      <c r="N272" s="156">
        <v>0</v>
      </c>
      <c r="O272" s="156">
        <v>300</v>
      </c>
    </row>
    <row r="273" spans="1:15" x14ac:dyDescent="0.3">
      <c r="A273" s="154" t="s">
        <v>305</v>
      </c>
      <c r="B273" s="154" t="s">
        <v>194</v>
      </c>
      <c r="C273" s="154" t="s">
        <v>154</v>
      </c>
      <c r="D273" s="154" t="s">
        <v>336</v>
      </c>
      <c r="E273" s="154" t="s">
        <v>52</v>
      </c>
      <c r="F273" s="155">
        <v>45027</v>
      </c>
      <c r="G273" s="154" t="s">
        <v>75</v>
      </c>
      <c r="H273" s="190">
        <v>461827</v>
      </c>
      <c r="I273" s="156">
        <v>888.42</v>
      </c>
      <c r="J273" s="156">
        <v>0</v>
      </c>
      <c r="K273" s="156">
        <v>0</v>
      </c>
      <c r="L273" s="156">
        <v>888.42</v>
      </c>
      <c r="M273" s="156">
        <v>887.92</v>
      </c>
      <c r="N273" s="156">
        <v>0</v>
      </c>
      <c r="O273" s="156">
        <v>0.5</v>
      </c>
    </row>
    <row r="274" spans="1:15" x14ac:dyDescent="0.3">
      <c r="A274" s="154" t="s">
        <v>305</v>
      </c>
      <c r="B274" s="154" t="s">
        <v>188</v>
      </c>
      <c r="C274" s="154" t="s">
        <v>142</v>
      </c>
      <c r="D274" s="154" t="s">
        <v>1547</v>
      </c>
      <c r="E274" s="154" t="s">
        <v>1548</v>
      </c>
      <c r="F274" s="155">
        <v>45776</v>
      </c>
      <c r="G274" s="154" t="s">
        <v>75</v>
      </c>
      <c r="H274" s="190">
        <v>464438</v>
      </c>
      <c r="I274" s="156">
        <v>850.3</v>
      </c>
      <c r="J274" s="156">
        <v>0</v>
      </c>
      <c r="K274" s="156">
        <v>0</v>
      </c>
      <c r="L274" s="156">
        <v>850.3</v>
      </c>
      <c r="M274" s="156">
        <v>700.2</v>
      </c>
      <c r="N274" s="156">
        <v>0</v>
      </c>
      <c r="O274" s="156">
        <v>150.1</v>
      </c>
    </row>
    <row r="275" spans="1:15" x14ac:dyDescent="0.3">
      <c r="A275" s="154" t="s">
        <v>305</v>
      </c>
      <c r="B275" s="154" t="s">
        <v>1533</v>
      </c>
      <c r="C275" s="154" t="s">
        <v>1534</v>
      </c>
      <c r="D275" s="154" t="s">
        <v>1541</v>
      </c>
      <c r="E275" s="154" t="s">
        <v>41</v>
      </c>
      <c r="F275" s="155"/>
      <c r="G275" s="154" t="s">
        <v>1549</v>
      </c>
      <c r="H275" s="190">
        <v>464108</v>
      </c>
      <c r="I275" s="156">
        <v>0</v>
      </c>
      <c r="J275" s="156">
        <v>0</v>
      </c>
      <c r="K275" s="156">
        <v>0</v>
      </c>
      <c r="L275" s="156">
        <v>7454.4</v>
      </c>
      <c r="M275" s="156">
        <v>0</v>
      </c>
      <c r="N275" s="156">
        <v>0</v>
      </c>
      <c r="O275" s="156">
        <v>7454.4</v>
      </c>
    </row>
    <row r="276" spans="1:15" x14ac:dyDescent="0.3">
      <c r="A276" s="154" t="s">
        <v>305</v>
      </c>
      <c r="B276" s="154" t="s">
        <v>273</v>
      </c>
      <c r="C276" s="154" t="s">
        <v>267</v>
      </c>
      <c r="D276" s="154" t="s">
        <v>218</v>
      </c>
      <c r="E276" s="154" t="s">
        <v>217</v>
      </c>
      <c r="F276" s="155">
        <v>45896</v>
      </c>
      <c r="G276" s="154" t="s">
        <v>1549</v>
      </c>
      <c r="H276" s="190">
        <v>464898</v>
      </c>
      <c r="I276" s="156">
        <v>0</v>
      </c>
      <c r="J276" s="156">
        <v>0</v>
      </c>
      <c r="K276" s="156">
        <v>0</v>
      </c>
      <c r="L276" s="156">
        <v>9800</v>
      </c>
      <c r="M276" s="156">
        <v>0</v>
      </c>
      <c r="N276" s="156">
        <v>0</v>
      </c>
      <c r="O276" s="156">
        <v>9800</v>
      </c>
    </row>
    <row r="277" spans="1:15" x14ac:dyDescent="0.3">
      <c r="A277" s="154" t="s">
        <v>305</v>
      </c>
      <c r="B277" s="154" t="s">
        <v>204</v>
      </c>
      <c r="C277" s="154" t="s">
        <v>177</v>
      </c>
      <c r="D277" s="154" t="s">
        <v>1580</v>
      </c>
      <c r="E277" s="154" t="s">
        <v>1581</v>
      </c>
      <c r="F277" s="155"/>
      <c r="G277" s="154" t="s">
        <v>1549</v>
      </c>
      <c r="H277" s="190">
        <v>464900</v>
      </c>
      <c r="I277" s="156">
        <v>0</v>
      </c>
      <c r="J277" s="156">
        <v>0</v>
      </c>
      <c r="K277" s="156">
        <v>0</v>
      </c>
      <c r="L277" s="156">
        <v>8100</v>
      </c>
      <c r="M277" s="156">
        <v>0</v>
      </c>
      <c r="N277" s="156">
        <v>0</v>
      </c>
      <c r="O277" s="156">
        <v>8100</v>
      </c>
    </row>
    <row r="278" spans="1:15" x14ac:dyDescent="0.3">
      <c r="A278" s="154" t="s">
        <v>305</v>
      </c>
      <c r="B278" s="154" t="s">
        <v>208</v>
      </c>
      <c r="C278" s="154" t="s">
        <v>170</v>
      </c>
      <c r="D278" s="154" t="s">
        <v>322</v>
      </c>
      <c r="E278" s="154" t="s">
        <v>31</v>
      </c>
      <c r="F278" s="155"/>
      <c r="G278" s="154" t="s">
        <v>1549</v>
      </c>
      <c r="H278" s="190">
        <v>464923</v>
      </c>
      <c r="I278" s="156">
        <v>0</v>
      </c>
      <c r="J278" s="156">
        <v>0</v>
      </c>
      <c r="K278" s="156">
        <v>0</v>
      </c>
      <c r="L278" s="156">
        <v>4200</v>
      </c>
      <c r="M278" s="156">
        <v>0</v>
      </c>
      <c r="N278" s="156">
        <v>0</v>
      </c>
      <c r="O278" s="156">
        <v>4200</v>
      </c>
    </row>
    <row r="279" spans="1:15" ht="28.8" x14ac:dyDescent="0.3">
      <c r="A279" s="154" t="s">
        <v>305</v>
      </c>
      <c r="B279" s="154" t="s">
        <v>171</v>
      </c>
      <c r="C279" s="154" t="s">
        <v>122</v>
      </c>
      <c r="D279" s="154" t="s">
        <v>318</v>
      </c>
      <c r="E279" s="154" t="s">
        <v>43</v>
      </c>
      <c r="F279" s="155">
        <v>44995</v>
      </c>
      <c r="G279" s="154" t="s">
        <v>75</v>
      </c>
      <c r="H279" s="190" t="s">
        <v>172</v>
      </c>
      <c r="I279" s="156">
        <v>-44465</v>
      </c>
      <c r="J279" s="156">
        <v>0</v>
      </c>
      <c r="K279" s="156">
        <v>0</v>
      </c>
      <c r="L279" s="156">
        <v>-44465</v>
      </c>
      <c r="M279" s="156">
        <v>0</v>
      </c>
      <c r="N279" s="156">
        <v>0</v>
      </c>
      <c r="O279" s="156">
        <v>-44465</v>
      </c>
    </row>
    <row r="280" spans="1:15" x14ac:dyDescent="0.3">
      <c r="A280" s="13" t="s">
        <v>305</v>
      </c>
      <c r="B280" s="12" t="s">
        <v>214</v>
      </c>
      <c r="C280" s="13" t="s">
        <v>124</v>
      </c>
      <c r="D280" s="13" t="s">
        <v>183</v>
      </c>
      <c r="E280" s="12" t="s">
        <v>91</v>
      </c>
      <c r="F280" s="21">
        <v>44998</v>
      </c>
      <c r="G280" s="13" t="s">
        <v>75</v>
      </c>
      <c r="H280" s="191">
        <v>461652</v>
      </c>
      <c r="I280" s="18">
        <v>30060</v>
      </c>
      <c r="J280" s="18">
        <v>0</v>
      </c>
      <c r="K280" s="18">
        <v>0</v>
      </c>
      <c r="L280" s="18">
        <v>30060</v>
      </c>
      <c r="M280" s="18">
        <v>28557</v>
      </c>
      <c r="N280" s="20">
        <v>0</v>
      </c>
      <c r="O280" s="18">
        <v>1503</v>
      </c>
    </row>
    <row r="281" spans="1:15" x14ac:dyDescent="0.3">
      <c r="A281" s="13" t="s">
        <v>305</v>
      </c>
      <c r="B281" s="12" t="s">
        <v>214</v>
      </c>
      <c r="C281" s="13" t="s">
        <v>124</v>
      </c>
      <c r="D281" s="13" t="s">
        <v>348</v>
      </c>
      <c r="E281" s="12" t="s">
        <v>349</v>
      </c>
      <c r="G281" s="13" t="s">
        <v>75</v>
      </c>
      <c r="H281" s="191">
        <v>463221</v>
      </c>
      <c r="I281" s="18">
        <v>3937854.6</v>
      </c>
      <c r="J281" s="18">
        <v>0</v>
      </c>
      <c r="K281" s="18">
        <v>0</v>
      </c>
      <c r="L281" s="18">
        <v>3937854.6</v>
      </c>
      <c r="M281" s="18">
        <v>933569.82</v>
      </c>
      <c r="N281" s="20">
        <v>46228.52</v>
      </c>
      <c r="O281" s="18">
        <v>3050513.3</v>
      </c>
    </row>
    <row r="282" spans="1:15" x14ac:dyDescent="0.3">
      <c r="A282" s="13" t="s">
        <v>305</v>
      </c>
      <c r="B282" s="12" t="s">
        <v>214</v>
      </c>
      <c r="C282" s="13" t="s">
        <v>124</v>
      </c>
      <c r="D282" s="13" t="s">
        <v>319</v>
      </c>
      <c r="E282" s="12" t="s">
        <v>303</v>
      </c>
      <c r="G282" s="13" t="s">
        <v>75</v>
      </c>
      <c r="H282" s="191">
        <v>463122</v>
      </c>
      <c r="I282" s="18">
        <v>384375</v>
      </c>
      <c r="J282" s="18">
        <v>0</v>
      </c>
      <c r="K282" s="18">
        <v>0</v>
      </c>
      <c r="L282" s="18">
        <v>384375</v>
      </c>
      <c r="M282" s="18">
        <v>347859.38</v>
      </c>
      <c r="N282" s="20">
        <v>0</v>
      </c>
      <c r="O282" s="18">
        <v>36515.620000000003</v>
      </c>
    </row>
    <row r="283" spans="1:15" x14ac:dyDescent="0.3">
      <c r="A283" s="13" t="s">
        <v>305</v>
      </c>
      <c r="B283" s="12" t="s">
        <v>214</v>
      </c>
      <c r="C283" s="13" t="s">
        <v>124</v>
      </c>
      <c r="D283" s="13" t="s">
        <v>218</v>
      </c>
      <c r="E283" s="12" t="s">
        <v>217</v>
      </c>
      <c r="F283" s="21">
        <v>45196</v>
      </c>
      <c r="G283" s="13" t="s">
        <v>75</v>
      </c>
      <c r="H283" s="191">
        <v>462495</v>
      </c>
      <c r="I283" s="18">
        <v>18100</v>
      </c>
      <c r="J283" s="18">
        <v>0</v>
      </c>
      <c r="K283" s="18">
        <v>0</v>
      </c>
      <c r="L283" s="18">
        <v>18100</v>
      </c>
      <c r="M283" s="18">
        <v>2300</v>
      </c>
      <c r="N283" s="20">
        <v>0</v>
      </c>
      <c r="O283" s="18">
        <v>15800</v>
      </c>
    </row>
    <row r="284" spans="1:15" x14ac:dyDescent="0.3">
      <c r="A284" s="13" t="s">
        <v>305</v>
      </c>
      <c r="B284" s="12" t="s">
        <v>215</v>
      </c>
      <c r="C284" s="13" t="s">
        <v>126</v>
      </c>
      <c r="D284" s="13" t="s">
        <v>183</v>
      </c>
      <c r="E284" s="12" t="s">
        <v>91</v>
      </c>
      <c r="F284" s="21">
        <v>44998</v>
      </c>
      <c r="G284" s="13" t="s">
        <v>75</v>
      </c>
      <c r="H284" s="191">
        <v>461653</v>
      </c>
      <c r="I284" s="18">
        <v>24901</v>
      </c>
      <c r="J284" s="18">
        <v>0</v>
      </c>
      <c r="K284" s="18">
        <v>0</v>
      </c>
      <c r="L284" s="18">
        <v>24901</v>
      </c>
      <c r="M284" s="18">
        <v>23655.95</v>
      </c>
      <c r="N284" s="20">
        <v>0</v>
      </c>
      <c r="O284" s="18">
        <v>1245.05</v>
      </c>
    </row>
    <row r="285" spans="1:15" x14ac:dyDescent="0.3">
      <c r="A285" s="13" t="s">
        <v>305</v>
      </c>
      <c r="B285" s="12" t="s">
        <v>215</v>
      </c>
      <c r="C285" s="13" t="s">
        <v>126</v>
      </c>
      <c r="D285" s="13" t="s">
        <v>218</v>
      </c>
      <c r="E285" s="12" t="s">
        <v>217</v>
      </c>
      <c r="F285" s="21">
        <v>45196</v>
      </c>
      <c r="G285" s="13" t="s">
        <v>75</v>
      </c>
      <c r="H285" s="191">
        <v>462494</v>
      </c>
      <c r="I285" s="18">
        <v>9077</v>
      </c>
      <c r="J285" s="18">
        <v>0</v>
      </c>
      <c r="K285" s="18">
        <v>0</v>
      </c>
      <c r="L285" s="18">
        <v>9077</v>
      </c>
      <c r="M285" s="18">
        <v>4672.5</v>
      </c>
      <c r="N285" s="20">
        <v>0</v>
      </c>
      <c r="O285" s="18">
        <v>4404.5</v>
      </c>
    </row>
    <row r="286" spans="1:15" x14ac:dyDescent="0.3">
      <c r="A286" s="13" t="s">
        <v>305</v>
      </c>
      <c r="B286" s="12" t="s">
        <v>237</v>
      </c>
      <c r="C286" s="13" t="s">
        <v>235</v>
      </c>
      <c r="D286" s="13" t="s">
        <v>1582</v>
      </c>
      <c r="E286" s="12" t="s">
        <v>1583</v>
      </c>
      <c r="G286" s="13" t="s">
        <v>75</v>
      </c>
      <c r="H286" s="191">
        <v>464567</v>
      </c>
      <c r="I286" s="18">
        <v>1250</v>
      </c>
      <c r="J286" s="18">
        <v>0</v>
      </c>
      <c r="K286" s="18">
        <v>0</v>
      </c>
      <c r="L286" s="18">
        <v>1250</v>
      </c>
      <c r="M286" s="18">
        <v>0</v>
      </c>
      <c r="N286" s="20">
        <v>0</v>
      </c>
      <c r="O286" s="18">
        <v>1250</v>
      </c>
    </row>
    <row r="287" spans="1:15" x14ac:dyDescent="0.3">
      <c r="A287" s="13" t="s">
        <v>305</v>
      </c>
      <c r="B287" s="12" t="s">
        <v>237</v>
      </c>
      <c r="C287" s="13" t="s">
        <v>235</v>
      </c>
      <c r="D287" s="13" t="s">
        <v>325</v>
      </c>
      <c r="E287" s="12" t="s">
        <v>236</v>
      </c>
      <c r="F287" s="21">
        <v>45106</v>
      </c>
      <c r="G287" s="13" t="s">
        <v>75</v>
      </c>
      <c r="H287" s="191">
        <v>462111</v>
      </c>
      <c r="I287" s="18">
        <v>66699</v>
      </c>
      <c r="J287" s="18">
        <v>0</v>
      </c>
      <c r="K287" s="18">
        <v>0</v>
      </c>
      <c r="L287" s="18">
        <v>66699</v>
      </c>
      <c r="M287" s="18">
        <v>66520.679999999993</v>
      </c>
      <c r="N287" s="20">
        <v>0</v>
      </c>
      <c r="O287" s="18">
        <v>178.32</v>
      </c>
    </row>
    <row r="288" spans="1:15" x14ac:dyDescent="0.3">
      <c r="A288" s="13" t="s">
        <v>305</v>
      </c>
      <c r="B288" s="12" t="s">
        <v>216</v>
      </c>
      <c r="C288" s="13" t="s">
        <v>121</v>
      </c>
      <c r="D288" s="13" t="s">
        <v>316</v>
      </c>
      <c r="E288" s="12" t="s">
        <v>47</v>
      </c>
      <c r="G288" s="13" t="s">
        <v>75</v>
      </c>
      <c r="H288" s="191">
        <v>464432</v>
      </c>
      <c r="I288" s="18">
        <v>6000</v>
      </c>
      <c r="J288" s="18">
        <v>0</v>
      </c>
      <c r="K288" s="18">
        <v>0</v>
      </c>
      <c r="L288" s="18">
        <v>6000</v>
      </c>
      <c r="M288" s="18">
        <v>0</v>
      </c>
      <c r="N288" s="20">
        <v>0</v>
      </c>
      <c r="O288" s="18">
        <v>6000</v>
      </c>
    </row>
    <row r="289" spans="1:15" x14ac:dyDescent="0.3">
      <c r="A289" s="13" t="s">
        <v>305</v>
      </c>
      <c r="B289" s="12" t="s">
        <v>216</v>
      </c>
      <c r="C289" s="13" t="s">
        <v>121</v>
      </c>
      <c r="D289" s="13" t="s">
        <v>183</v>
      </c>
      <c r="E289" s="12" t="s">
        <v>91</v>
      </c>
      <c r="F289" s="21">
        <v>44994</v>
      </c>
      <c r="G289" s="13" t="s">
        <v>75</v>
      </c>
      <c r="H289" s="191">
        <v>461650</v>
      </c>
      <c r="I289" s="18">
        <v>29617</v>
      </c>
      <c r="J289" s="18">
        <v>0</v>
      </c>
      <c r="K289" s="18">
        <v>0</v>
      </c>
      <c r="L289" s="18">
        <v>29617</v>
      </c>
      <c r="M289" s="18">
        <v>28136.15</v>
      </c>
      <c r="N289" s="20">
        <v>0</v>
      </c>
      <c r="O289" s="18">
        <v>1480.85</v>
      </c>
    </row>
    <row r="290" spans="1:15" x14ac:dyDescent="0.3">
      <c r="A290" s="13" t="s">
        <v>305</v>
      </c>
      <c r="B290" s="12" t="s">
        <v>216</v>
      </c>
      <c r="C290" s="13" t="s">
        <v>121</v>
      </c>
      <c r="D290" s="13" t="s">
        <v>325</v>
      </c>
      <c r="E290" s="12" t="s">
        <v>236</v>
      </c>
      <c r="G290" s="13" t="s">
        <v>75</v>
      </c>
      <c r="H290" s="191">
        <v>464067</v>
      </c>
      <c r="I290" s="18">
        <v>91196</v>
      </c>
      <c r="J290" s="18">
        <v>0</v>
      </c>
      <c r="K290" s="18">
        <v>0</v>
      </c>
      <c r="L290" s="18">
        <v>91196</v>
      </c>
      <c r="M290" s="18">
        <v>15523.34</v>
      </c>
      <c r="N290" s="20">
        <v>0</v>
      </c>
      <c r="O290" s="18">
        <v>75672.66</v>
      </c>
    </row>
    <row r="291" spans="1:15" x14ac:dyDescent="0.3">
      <c r="A291" s="13" t="s">
        <v>305</v>
      </c>
      <c r="B291" s="12" t="s">
        <v>216</v>
      </c>
      <c r="C291" s="13" t="s">
        <v>121</v>
      </c>
      <c r="D291" s="13" t="s">
        <v>1539</v>
      </c>
      <c r="E291" s="12" t="s">
        <v>1540</v>
      </c>
      <c r="G291" s="13" t="s">
        <v>75</v>
      </c>
      <c r="H291" s="191">
        <v>464106</v>
      </c>
      <c r="I291" s="18">
        <v>8500</v>
      </c>
      <c r="J291" s="18">
        <v>0</v>
      </c>
      <c r="K291" s="18">
        <v>0</v>
      </c>
      <c r="L291" s="18">
        <v>8500</v>
      </c>
      <c r="M291" s="18">
        <v>0</v>
      </c>
      <c r="N291" s="20">
        <v>0</v>
      </c>
      <c r="O291" s="18">
        <v>8500</v>
      </c>
    </row>
  </sheetData>
  <autoFilter ref="A6:O291" xr:uid="{F1A89F03-FED9-4BF4-865E-06AA826F9BA4}"/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6234-B1F3-4F0C-A6DD-AECC815FE10B}">
  <sheetPr>
    <tabColor rgb="FF00B050"/>
  </sheetPr>
  <dimension ref="A1:H525"/>
  <sheetViews>
    <sheetView zoomScaleNormal="100" workbookViewId="0">
      <selection activeCell="O17" sqref="O17"/>
    </sheetView>
  </sheetViews>
  <sheetFormatPr defaultRowHeight="14.4" x14ac:dyDescent="0.3"/>
  <cols>
    <col min="1" max="1" width="17.88671875" style="2" customWidth="1"/>
    <col min="2" max="2" width="10.6640625" style="2" customWidth="1"/>
    <col min="3" max="5" width="18.44140625" style="2" customWidth="1"/>
    <col min="6" max="6" width="9.33203125" style="2" customWidth="1"/>
    <col min="7" max="7" width="17" style="2" customWidth="1"/>
    <col min="8" max="8" width="18.109375" style="1" customWidth="1"/>
  </cols>
  <sheetData>
    <row r="1" spans="1:8" x14ac:dyDescent="0.3">
      <c r="A1" s="125" t="s">
        <v>1553</v>
      </c>
      <c r="D1" s="2" t="s">
        <v>1607</v>
      </c>
    </row>
    <row r="2" spans="1:8" x14ac:dyDescent="0.3">
      <c r="A2" s="126" t="s">
        <v>1550</v>
      </c>
    </row>
    <row r="3" spans="1:8" x14ac:dyDescent="0.3">
      <c r="A3" s="126" t="s">
        <v>1559</v>
      </c>
    </row>
    <row r="4" spans="1:8" x14ac:dyDescent="0.3">
      <c r="A4" s="153" t="s">
        <v>1588</v>
      </c>
      <c r="G4" s="265" t="s">
        <v>1635</v>
      </c>
      <c r="H4" s="229">
        <f>'e.Builder Open PO Amts 10.21.25'!M5</f>
        <v>41238653.290000007</v>
      </c>
    </row>
    <row r="5" spans="1:8" x14ac:dyDescent="0.3">
      <c r="A5" s="178"/>
      <c r="B5" s="178"/>
      <c r="C5" s="185"/>
      <c r="D5" s="185"/>
      <c r="E5" s="185"/>
      <c r="F5" s="185"/>
      <c r="G5" s="185"/>
      <c r="H5" s="148"/>
    </row>
    <row r="6" spans="1:8" x14ac:dyDescent="0.3">
      <c r="C6" s="5" t="s">
        <v>56</v>
      </c>
      <c r="D6" s="5" t="s">
        <v>57</v>
      </c>
      <c r="E6" s="5" t="s">
        <v>58</v>
      </c>
      <c r="F6" s="5" t="s">
        <v>59</v>
      </c>
      <c r="G6" s="5" t="s">
        <v>60</v>
      </c>
      <c r="H6" s="137">
        <f>SUBTOTAL(9,H8:H259)</f>
        <v>40757734.800000004</v>
      </c>
    </row>
    <row r="7" spans="1:8" x14ac:dyDescent="0.3">
      <c r="A7" s="14" t="s">
        <v>27</v>
      </c>
      <c r="B7" s="15" t="s">
        <v>286</v>
      </c>
      <c r="C7" s="15" t="s">
        <v>287</v>
      </c>
      <c r="D7" s="15" t="s">
        <v>288</v>
      </c>
      <c r="E7" s="15" t="s">
        <v>289</v>
      </c>
      <c r="F7" s="15" t="s">
        <v>290</v>
      </c>
      <c r="G7" s="15" t="s">
        <v>291</v>
      </c>
      <c r="H7" s="31" t="s">
        <v>292</v>
      </c>
    </row>
    <row r="8" spans="1:8" x14ac:dyDescent="0.3">
      <c r="A8" s="174">
        <v>465141</v>
      </c>
      <c r="B8" s="174">
        <v>1</v>
      </c>
      <c r="C8" s="174" t="s">
        <v>2</v>
      </c>
      <c r="D8" s="174" t="s">
        <v>12</v>
      </c>
      <c r="E8" s="174" t="s">
        <v>170</v>
      </c>
      <c r="F8" s="174" t="s">
        <v>17</v>
      </c>
      <c r="G8" s="174" t="s">
        <v>18</v>
      </c>
      <c r="H8" s="175">
        <v>4350</v>
      </c>
    </row>
    <row r="9" spans="1:8" x14ac:dyDescent="0.3">
      <c r="A9" s="174">
        <v>465134</v>
      </c>
      <c r="B9" s="174">
        <v>1</v>
      </c>
      <c r="C9" s="174" t="s">
        <v>7</v>
      </c>
      <c r="D9" s="174" t="s">
        <v>12</v>
      </c>
      <c r="E9" s="174" t="s">
        <v>122</v>
      </c>
      <c r="F9" s="174" t="s">
        <v>17</v>
      </c>
      <c r="G9" s="174" t="s">
        <v>18</v>
      </c>
      <c r="H9" s="175">
        <v>9955.85</v>
      </c>
    </row>
    <row r="10" spans="1:8" x14ac:dyDescent="0.3">
      <c r="A10" s="174">
        <v>465108</v>
      </c>
      <c r="B10" s="174">
        <v>1</v>
      </c>
      <c r="C10" s="174" t="s">
        <v>127</v>
      </c>
      <c r="D10" s="174" t="s">
        <v>112</v>
      </c>
      <c r="E10" s="174" t="s">
        <v>128</v>
      </c>
      <c r="F10" s="174" t="s">
        <v>17</v>
      </c>
      <c r="G10" s="174" t="s">
        <v>18</v>
      </c>
      <c r="H10" s="175">
        <v>10205</v>
      </c>
    </row>
    <row r="11" spans="1:8" x14ac:dyDescent="0.3">
      <c r="A11" s="174">
        <v>465091</v>
      </c>
      <c r="B11" s="174">
        <v>1</v>
      </c>
      <c r="C11" s="174" t="s">
        <v>152</v>
      </c>
      <c r="D11" s="174" t="s">
        <v>107</v>
      </c>
      <c r="E11" s="174" t="s">
        <v>153</v>
      </c>
      <c r="F11" s="174" t="s">
        <v>17</v>
      </c>
      <c r="G11" s="174" t="s">
        <v>18</v>
      </c>
      <c r="H11" s="175">
        <v>1435</v>
      </c>
    </row>
    <row r="12" spans="1:8" x14ac:dyDescent="0.3">
      <c r="A12" s="174">
        <v>465050</v>
      </c>
      <c r="B12" s="174">
        <v>1</v>
      </c>
      <c r="C12" s="174" t="s">
        <v>2</v>
      </c>
      <c r="D12" s="174" t="s">
        <v>26</v>
      </c>
      <c r="E12" s="174" t="s">
        <v>170</v>
      </c>
      <c r="F12" s="174" t="s">
        <v>17</v>
      </c>
      <c r="G12" s="174" t="s">
        <v>18</v>
      </c>
      <c r="H12" s="175">
        <v>6304.96</v>
      </c>
    </row>
    <row r="13" spans="1:8" x14ac:dyDescent="0.3">
      <c r="A13" s="174">
        <v>465049</v>
      </c>
      <c r="B13" s="174">
        <v>1</v>
      </c>
      <c r="C13" s="174" t="s">
        <v>168</v>
      </c>
      <c r="D13" s="174" t="s">
        <v>26</v>
      </c>
      <c r="E13" s="174" t="s">
        <v>169</v>
      </c>
      <c r="F13" s="174" t="s">
        <v>17</v>
      </c>
      <c r="G13" s="174" t="s">
        <v>18</v>
      </c>
      <c r="H13" s="175">
        <v>6304.96</v>
      </c>
    </row>
    <row r="14" spans="1:8" x14ac:dyDescent="0.3">
      <c r="A14" s="174">
        <v>465048</v>
      </c>
      <c r="B14" s="174">
        <v>1</v>
      </c>
      <c r="C14" s="174" t="s">
        <v>143</v>
      </c>
      <c r="D14" s="174" t="s">
        <v>26</v>
      </c>
      <c r="E14" s="174" t="s">
        <v>144</v>
      </c>
      <c r="F14" s="174" t="s">
        <v>17</v>
      </c>
      <c r="G14" s="174" t="s">
        <v>18</v>
      </c>
      <c r="H14" s="175">
        <v>3604.96</v>
      </c>
    </row>
    <row r="15" spans="1:8" x14ac:dyDescent="0.3">
      <c r="A15" s="174">
        <v>465041</v>
      </c>
      <c r="B15" s="174">
        <v>1</v>
      </c>
      <c r="C15" s="174" t="s">
        <v>23</v>
      </c>
      <c r="D15" s="174" t="s">
        <v>3</v>
      </c>
      <c r="E15" s="174" t="s">
        <v>261</v>
      </c>
      <c r="F15" s="174" t="s">
        <v>17</v>
      </c>
      <c r="G15" s="174" t="s">
        <v>18</v>
      </c>
      <c r="H15" s="175">
        <v>18889.88</v>
      </c>
    </row>
    <row r="16" spans="1:8" x14ac:dyDescent="0.3">
      <c r="A16" s="174">
        <v>465033</v>
      </c>
      <c r="B16" s="174">
        <v>1</v>
      </c>
      <c r="C16" s="174" t="s">
        <v>10</v>
      </c>
      <c r="D16" s="174" t="s">
        <v>16</v>
      </c>
      <c r="E16" s="174" t="s">
        <v>251</v>
      </c>
      <c r="F16" s="174" t="s">
        <v>17</v>
      </c>
      <c r="G16" s="174" t="s">
        <v>18</v>
      </c>
      <c r="H16" s="175">
        <v>159256</v>
      </c>
    </row>
    <row r="17" spans="1:8" x14ac:dyDescent="0.3">
      <c r="A17" s="174">
        <v>464985</v>
      </c>
      <c r="B17" s="174">
        <v>1</v>
      </c>
      <c r="C17" s="174" t="s">
        <v>6</v>
      </c>
      <c r="D17" s="174" t="s">
        <v>1596</v>
      </c>
      <c r="E17" s="174" t="s">
        <v>142</v>
      </c>
      <c r="F17" s="174" t="s">
        <v>17</v>
      </c>
      <c r="G17" s="174" t="s">
        <v>18</v>
      </c>
      <c r="H17" s="175">
        <v>498.2</v>
      </c>
    </row>
    <row r="18" spans="1:8" x14ac:dyDescent="0.3">
      <c r="A18" s="174">
        <v>464974</v>
      </c>
      <c r="B18" s="174">
        <v>4</v>
      </c>
      <c r="C18" s="174" t="s">
        <v>24</v>
      </c>
      <c r="D18" s="174" t="s">
        <v>25</v>
      </c>
      <c r="E18" s="174" t="s">
        <v>181</v>
      </c>
      <c r="F18" s="174" t="s">
        <v>17</v>
      </c>
      <c r="G18" s="174" t="s">
        <v>18</v>
      </c>
      <c r="H18" s="175">
        <v>109315</v>
      </c>
    </row>
    <row r="19" spans="1:8" x14ac:dyDescent="0.3">
      <c r="A19" s="174">
        <v>464974</v>
      </c>
      <c r="B19" s="174">
        <v>3</v>
      </c>
      <c r="C19" s="174" t="s">
        <v>24</v>
      </c>
      <c r="D19" s="174" t="s">
        <v>25</v>
      </c>
      <c r="E19" s="174" t="s">
        <v>181</v>
      </c>
      <c r="F19" s="174" t="s">
        <v>17</v>
      </c>
      <c r="G19" s="174" t="s">
        <v>18</v>
      </c>
      <c r="H19" s="175">
        <v>62697</v>
      </c>
    </row>
    <row r="20" spans="1:8" x14ac:dyDescent="0.3">
      <c r="A20" s="174">
        <v>464974</v>
      </c>
      <c r="B20" s="174">
        <v>1</v>
      </c>
      <c r="C20" s="174" t="s">
        <v>24</v>
      </c>
      <c r="D20" s="174" t="s">
        <v>25</v>
      </c>
      <c r="E20" s="174" t="s">
        <v>181</v>
      </c>
      <c r="F20" s="174" t="s">
        <v>17</v>
      </c>
      <c r="G20" s="174" t="s">
        <v>18</v>
      </c>
      <c r="H20" s="175">
        <v>6531.7</v>
      </c>
    </row>
    <row r="21" spans="1:8" x14ac:dyDescent="0.3">
      <c r="A21" s="174">
        <v>464971</v>
      </c>
      <c r="B21" s="174">
        <v>1</v>
      </c>
      <c r="C21" s="174" t="s">
        <v>272</v>
      </c>
      <c r="D21" s="174" t="s">
        <v>111</v>
      </c>
      <c r="E21" s="174" t="s">
        <v>267</v>
      </c>
      <c r="F21" s="174" t="s">
        <v>17</v>
      </c>
      <c r="G21" s="174" t="s">
        <v>18</v>
      </c>
      <c r="H21" s="175">
        <v>9800</v>
      </c>
    </row>
    <row r="22" spans="1:8" x14ac:dyDescent="0.3">
      <c r="A22" s="174">
        <v>464969</v>
      </c>
      <c r="B22" s="174">
        <v>1</v>
      </c>
      <c r="C22" s="174" t="s">
        <v>2</v>
      </c>
      <c r="D22" s="174" t="s">
        <v>26</v>
      </c>
      <c r="E22" s="174" t="s">
        <v>170</v>
      </c>
      <c r="F22" s="174" t="s">
        <v>17</v>
      </c>
      <c r="G22" s="174" t="s">
        <v>18</v>
      </c>
      <c r="H22" s="175">
        <v>4200</v>
      </c>
    </row>
    <row r="23" spans="1:8" x14ac:dyDescent="0.3">
      <c r="A23" s="174">
        <v>464898</v>
      </c>
      <c r="B23" s="174">
        <v>1</v>
      </c>
      <c r="C23" s="174" t="s">
        <v>268</v>
      </c>
      <c r="D23" s="174" t="s">
        <v>12</v>
      </c>
      <c r="E23" s="174" t="s">
        <v>258</v>
      </c>
      <c r="F23" s="174" t="s">
        <v>17</v>
      </c>
      <c r="G23" s="174" t="s">
        <v>18</v>
      </c>
      <c r="H23" s="175">
        <v>108019.04</v>
      </c>
    </row>
    <row r="24" spans="1:8" x14ac:dyDescent="0.3">
      <c r="A24" s="174">
        <v>464897</v>
      </c>
      <c r="B24" s="174">
        <v>1</v>
      </c>
      <c r="C24" s="174" t="s">
        <v>272</v>
      </c>
      <c r="D24" s="174" t="s">
        <v>16</v>
      </c>
      <c r="E24" s="174" t="s">
        <v>267</v>
      </c>
      <c r="F24" s="174" t="s">
        <v>17</v>
      </c>
      <c r="G24" s="174" t="s">
        <v>18</v>
      </c>
      <c r="H24" s="175">
        <v>15017.39</v>
      </c>
    </row>
    <row r="25" spans="1:8" x14ac:dyDescent="0.3">
      <c r="A25" s="174">
        <v>464896</v>
      </c>
      <c r="B25" s="174">
        <v>1</v>
      </c>
      <c r="C25" s="174" t="s">
        <v>1551</v>
      </c>
      <c r="D25" s="174" t="s">
        <v>1</v>
      </c>
      <c r="E25" s="174" t="s">
        <v>1527</v>
      </c>
      <c r="F25" s="174" t="s">
        <v>17</v>
      </c>
      <c r="G25" s="174" t="s">
        <v>18</v>
      </c>
      <c r="H25" s="175">
        <v>7454.4</v>
      </c>
    </row>
    <row r="26" spans="1:8" x14ac:dyDescent="0.3">
      <c r="A26" s="174">
        <v>464815</v>
      </c>
      <c r="B26" s="174">
        <v>1</v>
      </c>
      <c r="C26" s="174" t="s">
        <v>140</v>
      </c>
      <c r="D26" s="174" t="s">
        <v>111</v>
      </c>
      <c r="E26" s="174" t="s">
        <v>141</v>
      </c>
      <c r="F26" s="174" t="s">
        <v>17</v>
      </c>
      <c r="G26" s="174" t="s">
        <v>18</v>
      </c>
      <c r="H26" s="175">
        <v>2219.02</v>
      </c>
    </row>
    <row r="27" spans="1:8" x14ac:dyDescent="0.3">
      <c r="A27" s="174">
        <v>464814</v>
      </c>
      <c r="B27" s="174">
        <v>1</v>
      </c>
      <c r="C27" s="174" t="s">
        <v>7</v>
      </c>
      <c r="D27" s="174" t="s">
        <v>111</v>
      </c>
      <c r="E27" s="174" t="s">
        <v>122</v>
      </c>
      <c r="F27" s="174" t="s">
        <v>17</v>
      </c>
      <c r="G27" s="174" t="s">
        <v>18</v>
      </c>
      <c r="H27" s="175">
        <v>24609.5</v>
      </c>
    </row>
    <row r="28" spans="1:8" x14ac:dyDescent="0.3">
      <c r="A28" s="174">
        <v>464758</v>
      </c>
      <c r="B28" s="174">
        <v>1</v>
      </c>
      <c r="C28" s="174" t="s">
        <v>2</v>
      </c>
      <c r="D28" s="174" t="s">
        <v>12</v>
      </c>
      <c r="E28" s="174" t="s">
        <v>170</v>
      </c>
      <c r="F28" s="174" t="s">
        <v>17</v>
      </c>
      <c r="G28" s="174" t="s">
        <v>18</v>
      </c>
      <c r="H28" s="175">
        <v>6121.52</v>
      </c>
    </row>
    <row r="29" spans="1:8" x14ac:dyDescent="0.3">
      <c r="A29" s="174">
        <v>464756</v>
      </c>
      <c r="B29" s="174">
        <v>1</v>
      </c>
      <c r="C29" s="174" t="s">
        <v>24</v>
      </c>
      <c r="D29" s="174" t="s">
        <v>14</v>
      </c>
      <c r="E29" s="174" t="s">
        <v>181</v>
      </c>
      <c r="F29" s="174" t="s">
        <v>17</v>
      </c>
      <c r="G29" s="174" t="s">
        <v>18</v>
      </c>
      <c r="H29" s="175">
        <v>32584.799999999999</v>
      </c>
    </row>
    <row r="30" spans="1:8" x14ac:dyDescent="0.3">
      <c r="A30" s="174">
        <v>464721</v>
      </c>
      <c r="B30" s="174">
        <v>1</v>
      </c>
      <c r="C30" s="174" t="s">
        <v>140</v>
      </c>
      <c r="D30" s="174" t="s">
        <v>12</v>
      </c>
      <c r="E30" s="174" t="s">
        <v>141</v>
      </c>
      <c r="F30" s="174" t="s">
        <v>17</v>
      </c>
      <c r="G30" s="174" t="s">
        <v>18</v>
      </c>
      <c r="H30" s="175">
        <v>316</v>
      </c>
    </row>
    <row r="31" spans="1:8" x14ac:dyDescent="0.3">
      <c r="A31" s="174">
        <v>464673</v>
      </c>
      <c r="B31" s="174">
        <v>1</v>
      </c>
      <c r="C31" s="174" t="s">
        <v>2</v>
      </c>
      <c r="D31" s="174" t="s">
        <v>12</v>
      </c>
      <c r="E31" s="174" t="s">
        <v>170</v>
      </c>
      <c r="F31" s="174" t="s">
        <v>17</v>
      </c>
      <c r="G31" s="174" t="s">
        <v>18</v>
      </c>
      <c r="H31" s="175">
        <v>1287</v>
      </c>
    </row>
    <row r="32" spans="1:8" x14ac:dyDescent="0.3">
      <c r="A32" s="174">
        <v>464672</v>
      </c>
      <c r="B32" s="174">
        <v>1</v>
      </c>
      <c r="C32" s="174" t="s">
        <v>4</v>
      </c>
      <c r="D32" s="174" t="s">
        <v>12</v>
      </c>
      <c r="E32" s="174" t="s">
        <v>284</v>
      </c>
      <c r="F32" s="174" t="s">
        <v>17</v>
      </c>
      <c r="G32" s="174" t="s">
        <v>18</v>
      </c>
      <c r="H32" s="175">
        <v>12206.44</v>
      </c>
    </row>
    <row r="33" spans="1:8" x14ac:dyDescent="0.3">
      <c r="A33" s="174">
        <v>464643</v>
      </c>
      <c r="B33" s="174">
        <v>1</v>
      </c>
      <c r="C33" s="174" t="s">
        <v>127</v>
      </c>
      <c r="D33" s="174" t="s">
        <v>0</v>
      </c>
      <c r="E33" s="174" t="s">
        <v>128</v>
      </c>
      <c r="F33" s="174" t="s">
        <v>17</v>
      </c>
      <c r="G33" s="174" t="s">
        <v>18</v>
      </c>
      <c r="H33" s="175">
        <v>10300</v>
      </c>
    </row>
    <row r="34" spans="1:8" x14ac:dyDescent="0.3">
      <c r="A34" s="174">
        <v>464576</v>
      </c>
      <c r="B34" s="174">
        <v>1</v>
      </c>
      <c r="C34" s="174" t="s">
        <v>2</v>
      </c>
      <c r="D34" s="174" t="s">
        <v>20</v>
      </c>
      <c r="E34" s="174" t="s">
        <v>170</v>
      </c>
      <c r="F34" s="174" t="s">
        <v>17</v>
      </c>
      <c r="G34" s="174" t="s">
        <v>18</v>
      </c>
      <c r="H34" s="175">
        <v>2550</v>
      </c>
    </row>
    <row r="35" spans="1:8" x14ac:dyDescent="0.3">
      <c r="A35" s="174">
        <v>464542</v>
      </c>
      <c r="B35" s="174">
        <v>1</v>
      </c>
      <c r="C35" s="174" t="s">
        <v>2</v>
      </c>
      <c r="D35" s="174" t="s">
        <v>12</v>
      </c>
      <c r="E35" s="174" t="s">
        <v>170</v>
      </c>
      <c r="F35" s="174" t="s">
        <v>17</v>
      </c>
      <c r="G35" s="174" t="s">
        <v>18</v>
      </c>
      <c r="H35" s="175">
        <v>29615.22</v>
      </c>
    </row>
    <row r="36" spans="1:8" x14ac:dyDescent="0.3">
      <c r="A36" s="174">
        <v>464538</v>
      </c>
      <c r="B36" s="174">
        <v>1</v>
      </c>
      <c r="C36" s="174" t="s">
        <v>268</v>
      </c>
      <c r="D36" s="174" t="s">
        <v>14</v>
      </c>
      <c r="E36" s="174" t="s">
        <v>258</v>
      </c>
      <c r="F36" s="174" t="s">
        <v>17</v>
      </c>
      <c r="G36" s="174" t="s">
        <v>18</v>
      </c>
      <c r="H36" s="175">
        <v>64</v>
      </c>
    </row>
    <row r="37" spans="1:8" x14ac:dyDescent="0.3">
      <c r="A37" s="174">
        <v>464537</v>
      </c>
      <c r="B37" s="174">
        <v>1</v>
      </c>
      <c r="C37" s="174" t="s">
        <v>136</v>
      </c>
      <c r="D37" s="174" t="s">
        <v>182</v>
      </c>
      <c r="E37" s="174" t="s">
        <v>137</v>
      </c>
      <c r="F37" s="174" t="s">
        <v>17</v>
      </c>
      <c r="G37" s="174" t="s">
        <v>18</v>
      </c>
      <c r="H37" s="175">
        <v>12463</v>
      </c>
    </row>
    <row r="38" spans="1:8" x14ac:dyDescent="0.3">
      <c r="A38" s="174">
        <v>464536</v>
      </c>
      <c r="B38" s="174">
        <v>1</v>
      </c>
      <c r="C38" s="174" t="s">
        <v>23</v>
      </c>
      <c r="D38" s="174" t="s">
        <v>182</v>
      </c>
      <c r="E38" s="174" t="s">
        <v>261</v>
      </c>
      <c r="F38" s="174" t="s">
        <v>17</v>
      </c>
      <c r="G38" s="174" t="s">
        <v>18</v>
      </c>
      <c r="H38" s="175">
        <v>20691</v>
      </c>
    </row>
    <row r="39" spans="1:8" x14ac:dyDescent="0.3">
      <c r="A39" s="174">
        <v>464529</v>
      </c>
      <c r="B39" s="174">
        <v>1</v>
      </c>
      <c r="C39" s="174" t="s">
        <v>143</v>
      </c>
      <c r="D39" s="174" t="s">
        <v>12</v>
      </c>
      <c r="E39" s="174" t="s">
        <v>144</v>
      </c>
      <c r="F39" s="174" t="s">
        <v>17</v>
      </c>
      <c r="G39" s="174" t="s">
        <v>18</v>
      </c>
      <c r="H39" s="175">
        <v>468.25</v>
      </c>
    </row>
    <row r="40" spans="1:8" x14ac:dyDescent="0.3">
      <c r="A40" s="174">
        <v>464524</v>
      </c>
      <c r="B40" s="174">
        <v>1</v>
      </c>
      <c r="C40" s="174" t="s">
        <v>7</v>
      </c>
      <c r="D40" s="174" t="s">
        <v>12</v>
      </c>
      <c r="E40" s="174" t="s">
        <v>122</v>
      </c>
      <c r="F40" s="174" t="s">
        <v>17</v>
      </c>
      <c r="G40" s="174" t="s">
        <v>18</v>
      </c>
      <c r="H40" s="175">
        <v>194972.14</v>
      </c>
    </row>
    <row r="41" spans="1:8" x14ac:dyDescent="0.3">
      <c r="A41" s="174">
        <v>464523</v>
      </c>
      <c r="B41" s="174">
        <v>1</v>
      </c>
      <c r="C41" s="174" t="s">
        <v>131</v>
      </c>
      <c r="D41" s="174" t="s">
        <v>250</v>
      </c>
      <c r="E41" s="174" t="s">
        <v>132</v>
      </c>
      <c r="F41" s="174" t="s">
        <v>17</v>
      </c>
      <c r="G41" s="174" t="s">
        <v>18</v>
      </c>
      <c r="H41" s="175">
        <v>12350</v>
      </c>
    </row>
    <row r="42" spans="1:8" x14ac:dyDescent="0.3">
      <c r="A42" s="174">
        <v>464503</v>
      </c>
      <c r="B42" s="174">
        <v>1</v>
      </c>
      <c r="C42" s="174" t="s">
        <v>163</v>
      </c>
      <c r="D42" s="174" t="s">
        <v>112</v>
      </c>
      <c r="E42" s="174" t="s">
        <v>164</v>
      </c>
      <c r="F42" s="174" t="s">
        <v>17</v>
      </c>
      <c r="G42" s="174" t="s">
        <v>18</v>
      </c>
      <c r="H42" s="175">
        <v>1805</v>
      </c>
    </row>
    <row r="43" spans="1:8" x14ac:dyDescent="0.3">
      <c r="A43" s="174">
        <v>464489</v>
      </c>
      <c r="B43" s="174">
        <v>1</v>
      </c>
      <c r="C43" s="174" t="s">
        <v>143</v>
      </c>
      <c r="D43" s="174" t="s">
        <v>12</v>
      </c>
      <c r="E43" s="174" t="s">
        <v>144</v>
      </c>
      <c r="F43" s="174" t="s">
        <v>17</v>
      </c>
      <c r="G43" s="174" t="s">
        <v>18</v>
      </c>
      <c r="H43" s="175">
        <v>754.74</v>
      </c>
    </row>
    <row r="44" spans="1:8" x14ac:dyDescent="0.3">
      <c r="A44" s="174">
        <v>464488</v>
      </c>
      <c r="B44" s="174">
        <v>1</v>
      </c>
      <c r="C44" s="174" t="s">
        <v>163</v>
      </c>
      <c r="D44" s="174" t="s">
        <v>16</v>
      </c>
      <c r="E44" s="174" t="s">
        <v>164</v>
      </c>
      <c r="F44" s="174" t="s">
        <v>17</v>
      </c>
      <c r="G44" s="174" t="s">
        <v>18</v>
      </c>
      <c r="H44" s="175">
        <v>11214.19</v>
      </c>
    </row>
    <row r="45" spans="1:8" x14ac:dyDescent="0.3">
      <c r="A45" s="174">
        <v>464486</v>
      </c>
      <c r="B45" s="174">
        <v>1</v>
      </c>
      <c r="C45" s="174" t="s">
        <v>269</v>
      </c>
      <c r="D45" s="174" t="s">
        <v>182</v>
      </c>
      <c r="E45" s="174" t="s">
        <v>259</v>
      </c>
      <c r="F45" s="174" t="s">
        <v>17</v>
      </c>
      <c r="G45" s="174" t="s">
        <v>18</v>
      </c>
      <c r="H45" s="175">
        <v>21382</v>
      </c>
    </row>
    <row r="46" spans="1:8" x14ac:dyDescent="0.3">
      <c r="A46" s="174">
        <v>464485</v>
      </c>
      <c r="B46" s="174">
        <v>1</v>
      </c>
      <c r="C46" s="174" t="s">
        <v>127</v>
      </c>
      <c r="D46" s="174" t="s">
        <v>182</v>
      </c>
      <c r="E46" s="174" t="s">
        <v>128</v>
      </c>
      <c r="F46" s="174" t="s">
        <v>17</v>
      </c>
      <c r="G46" s="174" t="s">
        <v>18</v>
      </c>
      <c r="H46" s="175">
        <v>6361.62</v>
      </c>
    </row>
    <row r="47" spans="1:8" x14ac:dyDescent="0.3">
      <c r="A47" s="174">
        <v>464478</v>
      </c>
      <c r="B47" s="174">
        <v>1</v>
      </c>
      <c r="C47" s="174" t="s">
        <v>6</v>
      </c>
      <c r="D47" s="174" t="s">
        <v>107</v>
      </c>
      <c r="E47" s="174" t="s">
        <v>142</v>
      </c>
      <c r="F47" s="174" t="s">
        <v>17</v>
      </c>
      <c r="G47" s="174" t="s">
        <v>18</v>
      </c>
      <c r="H47" s="175">
        <v>99000</v>
      </c>
    </row>
    <row r="48" spans="1:8" x14ac:dyDescent="0.3">
      <c r="A48" s="174">
        <v>464459</v>
      </c>
      <c r="B48" s="174">
        <v>1</v>
      </c>
      <c r="C48" s="174" t="s">
        <v>152</v>
      </c>
      <c r="D48" s="174" t="s">
        <v>14</v>
      </c>
      <c r="E48" s="174" t="s">
        <v>153</v>
      </c>
      <c r="F48" s="174" t="s">
        <v>17</v>
      </c>
      <c r="G48" s="174" t="s">
        <v>18</v>
      </c>
      <c r="H48" s="175">
        <v>91317.6</v>
      </c>
    </row>
    <row r="49" spans="1:8" x14ac:dyDescent="0.3">
      <c r="A49" s="174">
        <v>464456</v>
      </c>
      <c r="B49" s="174">
        <v>1</v>
      </c>
      <c r="C49" s="174" t="s">
        <v>221</v>
      </c>
      <c r="D49" s="174" t="s">
        <v>182</v>
      </c>
      <c r="E49" s="174" t="s">
        <v>222</v>
      </c>
      <c r="F49" s="174" t="s">
        <v>17</v>
      </c>
      <c r="G49" s="174" t="s">
        <v>18</v>
      </c>
      <c r="H49" s="175">
        <v>20544</v>
      </c>
    </row>
    <row r="50" spans="1:8" x14ac:dyDescent="0.3">
      <c r="A50" s="174">
        <v>464438</v>
      </c>
      <c r="B50" s="174">
        <v>1</v>
      </c>
      <c r="C50" s="174" t="s">
        <v>6</v>
      </c>
      <c r="D50" s="174" t="s">
        <v>314</v>
      </c>
      <c r="E50" s="174" t="s">
        <v>142</v>
      </c>
      <c r="F50" s="174" t="s">
        <v>17</v>
      </c>
      <c r="G50" s="174" t="s">
        <v>18</v>
      </c>
      <c r="H50" s="175">
        <v>75.05</v>
      </c>
    </row>
    <row r="51" spans="1:8" x14ac:dyDescent="0.3">
      <c r="A51" s="174">
        <v>464423</v>
      </c>
      <c r="B51" s="174">
        <v>3</v>
      </c>
      <c r="C51" s="174" t="s">
        <v>94</v>
      </c>
      <c r="D51" s="174" t="s">
        <v>19</v>
      </c>
      <c r="E51" s="174" t="s">
        <v>1529</v>
      </c>
      <c r="F51" s="174" t="s">
        <v>17</v>
      </c>
      <c r="G51" s="174" t="s">
        <v>18</v>
      </c>
      <c r="H51" s="175">
        <v>397.66</v>
      </c>
    </row>
    <row r="52" spans="1:8" x14ac:dyDescent="0.3">
      <c r="A52" s="174">
        <v>464423</v>
      </c>
      <c r="B52" s="174">
        <v>2</v>
      </c>
      <c r="C52" s="174" t="s">
        <v>94</v>
      </c>
      <c r="D52" s="174" t="s">
        <v>19</v>
      </c>
      <c r="E52" s="174" t="s">
        <v>1529</v>
      </c>
      <c r="F52" s="174" t="s">
        <v>17</v>
      </c>
      <c r="G52" s="174" t="s">
        <v>18</v>
      </c>
      <c r="H52" s="175">
        <v>25137</v>
      </c>
    </row>
    <row r="53" spans="1:8" x14ac:dyDescent="0.3">
      <c r="A53" s="174">
        <v>464347</v>
      </c>
      <c r="B53" s="174">
        <v>8</v>
      </c>
      <c r="C53" s="174" t="s">
        <v>136</v>
      </c>
      <c r="D53" s="174" t="s">
        <v>19</v>
      </c>
      <c r="E53" s="174" t="s">
        <v>137</v>
      </c>
      <c r="F53" s="174" t="s">
        <v>17</v>
      </c>
      <c r="G53" s="174" t="s">
        <v>18</v>
      </c>
      <c r="H53" s="175">
        <v>4400</v>
      </c>
    </row>
    <row r="54" spans="1:8" x14ac:dyDescent="0.3">
      <c r="A54" s="174">
        <v>464347</v>
      </c>
      <c r="B54" s="174">
        <v>7</v>
      </c>
      <c r="C54" s="174" t="s">
        <v>136</v>
      </c>
      <c r="D54" s="174" t="s">
        <v>19</v>
      </c>
      <c r="E54" s="174" t="s">
        <v>137</v>
      </c>
      <c r="F54" s="174" t="s">
        <v>17</v>
      </c>
      <c r="G54" s="174" t="s">
        <v>18</v>
      </c>
      <c r="H54" s="175">
        <v>231.56</v>
      </c>
    </row>
    <row r="55" spans="1:8" x14ac:dyDescent="0.3">
      <c r="A55" s="174">
        <v>464347</v>
      </c>
      <c r="B55" s="174">
        <v>6</v>
      </c>
      <c r="C55" s="174" t="s">
        <v>136</v>
      </c>
      <c r="D55" s="174" t="s">
        <v>19</v>
      </c>
      <c r="E55" s="174" t="s">
        <v>137</v>
      </c>
      <c r="F55" s="174" t="s">
        <v>17</v>
      </c>
      <c r="G55" s="174" t="s">
        <v>18</v>
      </c>
      <c r="H55" s="175">
        <v>2633.03</v>
      </c>
    </row>
    <row r="56" spans="1:8" x14ac:dyDescent="0.3">
      <c r="A56" s="174">
        <v>464347</v>
      </c>
      <c r="B56" s="174">
        <v>5</v>
      </c>
      <c r="C56" s="174" t="s">
        <v>136</v>
      </c>
      <c r="D56" s="174" t="s">
        <v>19</v>
      </c>
      <c r="E56" s="174" t="s">
        <v>137</v>
      </c>
      <c r="F56" s="174" t="s">
        <v>17</v>
      </c>
      <c r="G56" s="174" t="s">
        <v>18</v>
      </c>
      <c r="H56" s="175">
        <v>21064.2</v>
      </c>
    </row>
    <row r="57" spans="1:8" x14ac:dyDescent="0.3">
      <c r="A57" s="174">
        <v>464347</v>
      </c>
      <c r="B57" s="174">
        <v>4</v>
      </c>
      <c r="C57" s="174" t="s">
        <v>136</v>
      </c>
      <c r="D57" s="174" t="s">
        <v>19</v>
      </c>
      <c r="E57" s="174" t="s">
        <v>137</v>
      </c>
      <c r="F57" s="174" t="s">
        <v>17</v>
      </c>
      <c r="G57" s="174" t="s">
        <v>18</v>
      </c>
      <c r="H57" s="175">
        <v>2633.03</v>
      </c>
    </row>
    <row r="58" spans="1:8" x14ac:dyDescent="0.3">
      <c r="A58" s="174">
        <v>464346</v>
      </c>
      <c r="B58" s="174">
        <v>1</v>
      </c>
      <c r="C58" s="174" t="s">
        <v>134</v>
      </c>
      <c r="D58" s="174" t="s">
        <v>19</v>
      </c>
      <c r="E58" s="174" t="s">
        <v>135</v>
      </c>
      <c r="F58" s="174" t="s">
        <v>17</v>
      </c>
      <c r="G58" s="174" t="s">
        <v>18</v>
      </c>
      <c r="H58" s="175">
        <v>125888.73</v>
      </c>
    </row>
    <row r="59" spans="1:8" x14ac:dyDescent="0.3">
      <c r="A59" s="174">
        <v>464345</v>
      </c>
      <c r="B59" s="174">
        <v>1</v>
      </c>
      <c r="C59" s="174" t="s">
        <v>134</v>
      </c>
      <c r="D59" s="174" t="s">
        <v>16</v>
      </c>
      <c r="E59" s="174" t="s">
        <v>135</v>
      </c>
      <c r="F59" s="174" t="s">
        <v>17</v>
      </c>
      <c r="G59" s="174" t="s">
        <v>18</v>
      </c>
      <c r="H59" s="175">
        <v>3000</v>
      </c>
    </row>
    <row r="60" spans="1:8" x14ac:dyDescent="0.3">
      <c r="A60" s="174">
        <v>464344</v>
      </c>
      <c r="B60" s="174">
        <v>1</v>
      </c>
      <c r="C60" s="174" t="s">
        <v>99</v>
      </c>
      <c r="D60" s="174" t="s">
        <v>107</v>
      </c>
      <c r="E60" s="174" t="s">
        <v>296</v>
      </c>
      <c r="F60" s="174" t="s">
        <v>17</v>
      </c>
      <c r="G60" s="174" t="s">
        <v>18</v>
      </c>
      <c r="H60" s="175">
        <v>26250</v>
      </c>
    </row>
    <row r="61" spans="1:8" x14ac:dyDescent="0.3">
      <c r="A61" s="174">
        <v>464291</v>
      </c>
      <c r="B61" s="174">
        <v>1</v>
      </c>
      <c r="C61" s="174" t="s">
        <v>299</v>
      </c>
      <c r="D61" s="174" t="s">
        <v>14</v>
      </c>
      <c r="E61" s="174" t="s">
        <v>300</v>
      </c>
      <c r="F61" s="174" t="s">
        <v>17</v>
      </c>
      <c r="G61" s="174" t="s">
        <v>18</v>
      </c>
      <c r="H61" s="175">
        <v>265890.13</v>
      </c>
    </row>
    <row r="62" spans="1:8" x14ac:dyDescent="0.3">
      <c r="A62" s="174">
        <v>464283</v>
      </c>
      <c r="B62" s="174">
        <v>1</v>
      </c>
      <c r="C62" s="174" t="s">
        <v>2</v>
      </c>
      <c r="D62" s="174" t="s">
        <v>250</v>
      </c>
      <c r="E62" s="174" t="s">
        <v>170</v>
      </c>
      <c r="F62" s="174" t="s">
        <v>17</v>
      </c>
      <c r="G62" s="174" t="s">
        <v>18</v>
      </c>
      <c r="H62" s="175">
        <v>117.69</v>
      </c>
    </row>
    <row r="63" spans="1:8" x14ac:dyDescent="0.3">
      <c r="A63" s="174">
        <v>464270</v>
      </c>
      <c r="B63" s="174">
        <v>1</v>
      </c>
      <c r="C63" s="174" t="s">
        <v>293</v>
      </c>
      <c r="D63" s="174" t="s">
        <v>107</v>
      </c>
      <c r="E63" s="174" t="s">
        <v>294</v>
      </c>
      <c r="F63" s="174" t="s">
        <v>17</v>
      </c>
      <c r="G63" s="174" t="s">
        <v>18</v>
      </c>
      <c r="H63" s="175">
        <v>18611.91</v>
      </c>
    </row>
    <row r="64" spans="1:8" x14ac:dyDescent="0.3">
      <c r="A64" s="174">
        <v>464268</v>
      </c>
      <c r="B64" s="174">
        <v>1</v>
      </c>
      <c r="C64" s="174" t="s">
        <v>15</v>
      </c>
      <c r="D64" s="174" t="s">
        <v>107</v>
      </c>
      <c r="E64" s="174" t="s">
        <v>229</v>
      </c>
      <c r="F64" s="174" t="s">
        <v>17</v>
      </c>
      <c r="G64" s="174" t="s">
        <v>18</v>
      </c>
      <c r="H64" s="175">
        <v>18286.71</v>
      </c>
    </row>
    <row r="65" spans="1:8" x14ac:dyDescent="0.3">
      <c r="A65" s="174">
        <v>464266</v>
      </c>
      <c r="B65" s="174">
        <v>1</v>
      </c>
      <c r="C65" s="174" t="s">
        <v>168</v>
      </c>
      <c r="D65" s="174" t="s">
        <v>107</v>
      </c>
      <c r="E65" s="174" t="s">
        <v>169</v>
      </c>
      <c r="F65" s="174" t="s">
        <v>17</v>
      </c>
      <c r="G65" s="174" t="s">
        <v>18</v>
      </c>
      <c r="H65" s="175">
        <v>15139.83</v>
      </c>
    </row>
    <row r="66" spans="1:8" x14ac:dyDescent="0.3">
      <c r="A66" s="174">
        <v>464265</v>
      </c>
      <c r="B66" s="174">
        <v>1</v>
      </c>
      <c r="C66" s="174" t="s">
        <v>134</v>
      </c>
      <c r="D66" s="174" t="s">
        <v>107</v>
      </c>
      <c r="E66" s="174" t="s">
        <v>135</v>
      </c>
      <c r="F66" s="174" t="s">
        <v>17</v>
      </c>
      <c r="G66" s="174" t="s">
        <v>18</v>
      </c>
      <c r="H66" s="175">
        <v>26267.79</v>
      </c>
    </row>
    <row r="67" spans="1:8" x14ac:dyDescent="0.3">
      <c r="A67" s="174">
        <v>464264</v>
      </c>
      <c r="B67" s="174">
        <v>1</v>
      </c>
      <c r="C67" s="174" t="s">
        <v>152</v>
      </c>
      <c r="D67" s="174" t="s">
        <v>107</v>
      </c>
      <c r="E67" s="174" t="s">
        <v>153</v>
      </c>
      <c r="F67" s="174" t="s">
        <v>17</v>
      </c>
      <c r="G67" s="174" t="s">
        <v>18</v>
      </c>
      <c r="H67" s="175">
        <v>17172.09</v>
      </c>
    </row>
    <row r="68" spans="1:8" x14ac:dyDescent="0.3">
      <c r="A68" s="174">
        <v>464260</v>
      </c>
      <c r="B68" s="174">
        <v>1</v>
      </c>
      <c r="C68" s="174" t="s">
        <v>178</v>
      </c>
      <c r="D68" s="174" t="s">
        <v>112</v>
      </c>
      <c r="E68" s="174" t="s">
        <v>179</v>
      </c>
      <c r="F68" s="174" t="s">
        <v>17</v>
      </c>
      <c r="G68" s="174" t="s">
        <v>18</v>
      </c>
      <c r="H68" s="175">
        <v>6090</v>
      </c>
    </row>
    <row r="69" spans="1:8" x14ac:dyDescent="0.3">
      <c r="A69" s="174">
        <v>464259</v>
      </c>
      <c r="B69" s="174">
        <v>1</v>
      </c>
      <c r="C69" s="174" t="s">
        <v>140</v>
      </c>
      <c r="D69" s="174" t="s">
        <v>107</v>
      </c>
      <c r="E69" s="174" t="s">
        <v>141</v>
      </c>
      <c r="F69" s="174" t="s">
        <v>17</v>
      </c>
      <c r="G69" s="174" t="s">
        <v>18</v>
      </c>
      <c r="H69" s="175">
        <v>87044.7</v>
      </c>
    </row>
    <row r="70" spans="1:8" x14ac:dyDescent="0.3">
      <c r="A70" s="174">
        <v>464258</v>
      </c>
      <c r="B70" s="174">
        <v>1</v>
      </c>
      <c r="C70" s="174" t="s">
        <v>176</v>
      </c>
      <c r="D70" s="174" t="s">
        <v>112</v>
      </c>
      <c r="E70" s="174" t="s">
        <v>177</v>
      </c>
      <c r="F70" s="174" t="s">
        <v>17</v>
      </c>
      <c r="G70" s="174" t="s">
        <v>18</v>
      </c>
      <c r="H70" s="175">
        <v>5455</v>
      </c>
    </row>
    <row r="71" spans="1:8" x14ac:dyDescent="0.3">
      <c r="A71" s="174">
        <v>464257</v>
      </c>
      <c r="B71" s="174">
        <v>1</v>
      </c>
      <c r="C71" s="174" t="s">
        <v>7</v>
      </c>
      <c r="D71" s="174" t="s">
        <v>22</v>
      </c>
      <c r="E71" s="174" t="s">
        <v>122</v>
      </c>
      <c r="F71" s="174" t="s">
        <v>17</v>
      </c>
      <c r="G71" s="174" t="s">
        <v>18</v>
      </c>
      <c r="H71" s="175">
        <v>92365.65</v>
      </c>
    </row>
    <row r="72" spans="1:8" x14ac:dyDescent="0.3">
      <c r="A72" s="174">
        <v>464254</v>
      </c>
      <c r="B72" s="174">
        <v>1</v>
      </c>
      <c r="C72" s="174" t="s">
        <v>7</v>
      </c>
      <c r="D72" s="174" t="s">
        <v>12</v>
      </c>
      <c r="E72" s="174" t="s">
        <v>122</v>
      </c>
      <c r="F72" s="174" t="s">
        <v>17</v>
      </c>
      <c r="G72" s="174" t="s">
        <v>18</v>
      </c>
      <c r="H72" s="175">
        <v>21848.03</v>
      </c>
    </row>
    <row r="73" spans="1:8" x14ac:dyDescent="0.3">
      <c r="A73" s="174">
        <v>464244</v>
      </c>
      <c r="B73" s="174">
        <v>1</v>
      </c>
      <c r="C73" s="174" t="s">
        <v>6</v>
      </c>
      <c r="D73" s="174" t="s">
        <v>250</v>
      </c>
      <c r="E73" s="174" t="s">
        <v>142</v>
      </c>
      <c r="F73" s="174" t="s">
        <v>17</v>
      </c>
      <c r="G73" s="174" t="s">
        <v>18</v>
      </c>
      <c r="H73" s="175">
        <v>1759.8</v>
      </c>
    </row>
    <row r="74" spans="1:8" x14ac:dyDescent="0.3">
      <c r="A74" s="174">
        <v>464237</v>
      </c>
      <c r="B74" s="174">
        <v>1</v>
      </c>
      <c r="C74" s="174" t="s">
        <v>7</v>
      </c>
      <c r="D74" s="174" t="s">
        <v>250</v>
      </c>
      <c r="E74" s="174" t="s">
        <v>122</v>
      </c>
      <c r="F74" s="174" t="s">
        <v>17</v>
      </c>
      <c r="G74" s="174" t="s">
        <v>18</v>
      </c>
      <c r="H74" s="175">
        <v>41142.5</v>
      </c>
    </row>
    <row r="75" spans="1:8" x14ac:dyDescent="0.3">
      <c r="A75" s="174">
        <v>464221</v>
      </c>
      <c r="B75" s="174">
        <v>1</v>
      </c>
      <c r="C75" s="174" t="s">
        <v>143</v>
      </c>
      <c r="D75" s="174" t="s">
        <v>11</v>
      </c>
      <c r="E75" s="174" t="s">
        <v>144</v>
      </c>
      <c r="F75" s="174" t="s">
        <v>17</v>
      </c>
      <c r="G75" s="174" t="s">
        <v>18</v>
      </c>
      <c r="H75" s="175">
        <v>9710</v>
      </c>
    </row>
    <row r="76" spans="1:8" x14ac:dyDescent="0.3">
      <c r="A76" s="174">
        <v>464175</v>
      </c>
      <c r="B76" s="174">
        <v>1</v>
      </c>
      <c r="C76" s="174" t="s">
        <v>24</v>
      </c>
      <c r="D76" s="174" t="s">
        <v>3</v>
      </c>
      <c r="E76" s="174" t="s">
        <v>181</v>
      </c>
      <c r="F76" s="174" t="s">
        <v>17</v>
      </c>
      <c r="G76" s="174" t="s">
        <v>18</v>
      </c>
      <c r="H76" s="175">
        <v>490</v>
      </c>
    </row>
    <row r="77" spans="1:8" x14ac:dyDescent="0.3">
      <c r="A77" s="174">
        <v>464163</v>
      </c>
      <c r="B77" s="174">
        <v>1</v>
      </c>
      <c r="C77" s="174" t="s">
        <v>7</v>
      </c>
      <c r="D77" s="174" t="s">
        <v>3</v>
      </c>
      <c r="E77" s="174" t="s">
        <v>122</v>
      </c>
      <c r="F77" s="174" t="s">
        <v>17</v>
      </c>
      <c r="G77" s="174" t="s">
        <v>18</v>
      </c>
      <c r="H77" s="175">
        <v>108213</v>
      </c>
    </row>
    <row r="78" spans="1:8" x14ac:dyDescent="0.3">
      <c r="A78" s="174">
        <v>464143</v>
      </c>
      <c r="B78" s="174">
        <v>1</v>
      </c>
      <c r="C78" s="174" t="s">
        <v>10</v>
      </c>
      <c r="D78" s="174" t="s">
        <v>112</v>
      </c>
      <c r="E78" s="174" t="s">
        <v>251</v>
      </c>
      <c r="F78" s="174" t="s">
        <v>17</v>
      </c>
      <c r="G78" s="174" t="s">
        <v>18</v>
      </c>
      <c r="H78" s="175">
        <v>541.25</v>
      </c>
    </row>
    <row r="79" spans="1:8" x14ac:dyDescent="0.3">
      <c r="A79" s="174">
        <v>464138</v>
      </c>
      <c r="B79" s="174">
        <v>1</v>
      </c>
      <c r="C79" s="174" t="s">
        <v>269</v>
      </c>
      <c r="D79" s="174" t="s">
        <v>16</v>
      </c>
      <c r="E79" s="174" t="s">
        <v>259</v>
      </c>
      <c r="F79" s="174" t="s">
        <v>17</v>
      </c>
      <c r="G79" s="174" t="s">
        <v>18</v>
      </c>
      <c r="H79" s="175">
        <v>797266</v>
      </c>
    </row>
    <row r="80" spans="1:8" x14ac:dyDescent="0.3">
      <c r="A80" s="174">
        <v>464137</v>
      </c>
      <c r="B80" s="174">
        <v>1</v>
      </c>
      <c r="C80" s="174" t="s">
        <v>138</v>
      </c>
      <c r="D80" s="174" t="s">
        <v>16</v>
      </c>
      <c r="E80" s="174" t="s">
        <v>139</v>
      </c>
      <c r="F80" s="174" t="s">
        <v>17</v>
      </c>
      <c r="G80" s="174" t="s">
        <v>18</v>
      </c>
      <c r="H80" s="175">
        <v>1028</v>
      </c>
    </row>
    <row r="81" spans="1:8" x14ac:dyDescent="0.3">
      <c r="A81" s="174">
        <v>464130</v>
      </c>
      <c r="B81" s="174">
        <v>1</v>
      </c>
      <c r="C81" s="174" t="s">
        <v>140</v>
      </c>
      <c r="D81" s="174" t="s">
        <v>26</v>
      </c>
      <c r="E81" s="174" t="s">
        <v>141</v>
      </c>
      <c r="F81" s="174" t="s">
        <v>17</v>
      </c>
      <c r="G81" s="174" t="s">
        <v>18</v>
      </c>
      <c r="H81" s="175">
        <v>1240</v>
      </c>
    </row>
    <row r="82" spans="1:8" x14ac:dyDescent="0.3">
      <c r="A82" s="174">
        <v>464108</v>
      </c>
      <c r="B82" s="174">
        <v>1</v>
      </c>
      <c r="C82" s="174" t="s">
        <v>147</v>
      </c>
      <c r="D82" s="174" t="s">
        <v>112</v>
      </c>
      <c r="E82" s="174" t="s">
        <v>148</v>
      </c>
      <c r="F82" s="174" t="s">
        <v>17</v>
      </c>
      <c r="G82" s="174" t="s">
        <v>18</v>
      </c>
      <c r="H82" s="175">
        <v>255</v>
      </c>
    </row>
    <row r="83" spans="1:8" x14ac:dyDescent="0.3">
      <c r="A83" s="174">
        <v>464107</v>
      </c>
      <c r="B83" s="174">
        <v>1</v>
      </c>
      <c r="C83" s="174" t="s">
        <v>1552</v>
      </c>
      <c r="D83" s="174" t="s">
        <v>16</v>
      </c>
      <c r="E83" s="174" t="s">
        <v>1534</v>
      </c>
      <c r="F83" s="174" t="s">
        <v>17</v>
      </c>
      <c r="G83" s="174" t="s">
        <v>18</v>
      </c>
      <c r="H83" s="175">
        <v>4500</v>
      </c>
    </row>
    <row r="84" spans="1:8" x14ac:dyDescent="0.3">
      <c r="A84" s="174">
        <v>464106</v>
      </c>
      <c r="B84" s="174">
        <v>1</v>
      </c>
      <c r="C84" s="174" t="s">
        <v>120</v>
      </c>
      <c r="D84" s="174" t="s">
        <v>16</v>
      </c>
      <c r="E84" s="174" t="s">
        <v>121</v>
      </c>
      <c r="F84" s="174" t="s">
        <v>17</v>
      </c>
      <c r="G84" s="174" t="s">
        <v>18</v>
      </c>
      <c r="H84" s="175">
        <v>8500</v>
      </c>
    </row>
    <row r="85" spans="1:8" x14ac:dyDescent="0.3">
      <c r="A85" s="174">
        <v>464100</v>
      </c>
      <c r="B85" s="174">
        <v>1</v>
      </c>
      <c r="C85" s="174" t="s">
        <v>168</v>
      </c>
      <c r="D85" s="174" t="s">
        <v>112</v>
      </c>
      <c r="E85" s="174" t="s">
        <v>169</v>
      </c>
      <c r="F85" s="174" t="s">
        <v>17</v>
      </c>
      <c r="G85" s="174" t="s">
        <v>18</v>
      </c>
      <c r="H85" s="175">
        <v>9482.5</v>
      </c>
    </row>
    <row r="86" spans="1:8" x14ac:dyDescent="0.3">
      <c r="A86" s="174">
        <v>464099</v>
      </c>
      <c r="B86" s="174">
        <v>1</v>
      </c>
      <c r="C86" s="174" t="s">
        <v>2</v>
      </c>
      <c r="D86" s="174" t="s">
        <v>112</v>
      </c>
      <c r="E86" s="174" t="s">
        <v>170</v>
      </c>
      <c r="F86" s="174" t="s">
        <v>17</v>
      </c>
      <c r="G86" s="174" t="s">
        <v>18</v>
      </c>
      <c r="H86" s="175">
        <v>6281.25</v>
      </c>
    </row>
    <row r="87" spans="1:8" x14ac:dyDescent="0.3">
      <c r="A87" s="174">
        <v>464098</v>
      </c>
      <c r="B87" s="174">
        <v>1</v>
      </c>
      <c r="C87" s="174" t="s">
        <v>7</v>
      </c>
      <c r="D87" s="174" t="s">
        <v>112</v>
      </c>
      <c r="E87" s="174" t="s">
        <v>122</v>
      </c>
      <c r="F87" s="174" t="s">
        <v>17</v>
      </c>
      <c r="G87" s="174" t="s">
        <v>18</v>
      </c>
      <c r="H87" s="175">
        <v>38840.75</v>
      </c>
    </row>
    <row r="88" spans="1:8" x14ac:dyDescent="0.3">
      <c r="A88" s="174">
        <v>464094</v>
      </c>
      <c r="B88" s="174">
        <v>1</v>
      </c>
      <c r="C88" s="174" t="s">
        <v>99</v>
      </c>
      <c r="D88" s="174" t="s">
        <v>0</v>
      </c>
      <c r="E88" s="174" t="s">
        <v>296</v>
      </c>
      <c r="F88" s="174" t="s">
        <v>17</v>
      </c>
      <c r="G88" s="174" t="s">
        <v>18</v>
      </c>
      <c r="H88" s="175">
        <v>7517</v>
      </c>
    </row>
    <row r="89" spans="1:8" x14ac:dyDescent="0.3">
      <c r="A89" s="174">
        <v>464081</v>
      </c>
      <c r="B89" s="174">
        <v>1</v>
      </c>
      <c r="C89" s="174" t="s">
        <v>127</v>
      </c>
      <c r="D89" s="174" t="s">
        <v>249</v>
      </c>
      <c r="E89" s="174" t="s">
        <v>128</v>
      </c>
      <c r="F89" s="174" t="s">
        <v>17</v>
      </c>
      <c r="G89" s="174" t="s">
        <v>18</v>
      </c>
      <c r="H89" s="175">
        <v>300</v>
      </c>
    </row>
    <row r="90" spans="1:8" x14ac:dyDescent="0.3">
      <c r="A90" s="174">
        <v>464079</v>
      </c>
      <c r="B90" s="174">
        <v>1</v>
      </c>
      <c r="C90" s="174" t="s">
        <v>5</v>
      </c>
      <c r="D90" s="174" t="s">
        <v>0</v>
      </c>
      <c r="E90" s="174" t="s">
        <v>155</v>
      </c>
      <c r="F90" s="174" t="s">
        <v>17</v>
      </c>
      <c r="G90" s="174" t="s">
        <v>18</v>
      </c>
      <c r="H90" s="175">
        <v>6200</v>
      </c>
    </row>
    <row r="91" spans="1:8" x14ac:dyDescent="0.3">
      <c r="A91" s="174">
        <v>464067</v>
      </c>
      <c r="B91" s="174">
        <v>1</v>
      </c>
      <c r="C91" s="174" t="s">
        <v>120</v>
      </c>
      <c r="D91" s="174" t="s">
        <v>19</v>
      </c>
      <c r="E91" s="174" t="s">
        <v>121</v>
      </c>
      <c r="F91" s="174" t="s">
        <v>17</v>
      </c>
      <c r="G91" s="174" t="s">
        <v>18</v>
      </c>
      <c r="H91" s="175">
        <v>22871.94</v>
      </c>
    </row>
    <row r="92" spans="1:8" x14ac:dyDescent="0.3">
      <c r="A92" s="174">
        <v>464066</v>
      </c>
      <c r="B92" s="174">
        <v>1</v>
      </c>
      <c r="C92" s="174" t="s">
        <v>1552</v>
      </c>
      <c r="D92" s="174" t="s">
        <v>19</v>
      </c>
      <c r="E92" s="174" t="s">
        <v>1534</v>
      </c>
      <c r="F92" s="174" t="s">
        <v>17</v>
      </c>
      <c r="G92" s="174" t="s">
        <v>18</v>
      </c>
      <c r="H92" s="175">
        <v>23375</v>
      </c>
    </row>
    <row r="93" spans="1:8" x14ac:dyDescent="0.3">
      <c r="A93" s="174">
        <v>464064</v>
      </c>
      <c r="B93" s="174">
        <v>1</v>
      </c>
      <c r="C93" s="174" t="s">
        <v>6</v>
      </c>
      <c r="D93" s="174" t="s">
        <v>22</v>
      </c>
      <c r="E93" s="174" t="s">
        <v>142</v>
      </c>
      <c r="F93" s="174" t="s">
        <v>17</v>
      </c>
      <c r="G93" s="174" t="s">
        <v>18</v>
      </c>
      <c r="H93" s="175">
        <v>427918.97</v>
      </c>
    </row>
    <row r="94" spans="1:8" x14ac:dyDescent="0.3">
      <c r="A94" s="174">
        <v>464063</v>
      </c>
      <c r="B94" s="174">
        <v>2</v>
      </c>
      <c r="C94" s="174" t="s">
        <v>138</v>
      </c>
      <c r="D94" s="174" t="s">
        <v>19</v>
      </c>
      <c r="E94" s="174" t="s">
        <v>139</v>
      </c>
      <c r="F94" s="174" t="s">
        <v>17</v>
      </c>
      <c r="G94" s="174" t="s">
        <v>18</v>
      </c>
      <c r="H94" s="175">
        <v>366.03</v>
      </c>
    </row>
    <row r="95" spans="1:8" x14ac:dyDescent="0.3">
      <c r="A95" s="174">
        <v>464063</v>
      </c>
      <c r="B95" s="174">
        <v>1</v>
      </c>
      <c r="C95" s="174" t="s">
        <v>138</v>
      </c>
      <c r="D95" s="174" t="s">
        <v>19</v>
      </c>
      <c r="E95" s="174" t="s">
        <v>139</v>
      </c>
      <c r="F95" s="174" t="s">
        <v>17</v>
      </c>
      <c r="G95" s="174" t="s">
        <v>18</v>
      </c>
      <c r="H95" s="175">
        <v>24138.33</v>
      </c>
    </row>
    <row r="96" spans="1:8" x14ac:dyDescent="0.3">
      <c r="A96" s="174">
        <v>464054</v>
      </c>
      <c r="B96" s="174">
        <v>1</v>
      </c>
      <c r="C96" s="174" t="s">
        <v>5</v>
      </c>
      <c r="D96" s="174" t="s">
        <v>182</v>
      </c>
      <c r="E96" s="174" t="s">
        <v>155</v>
      </c>
      <c r="F96" s="174" t="s">
        <v>17</v>
      </c>
      <c r="G96" s="174" t="s">
        <v>18</v>
      </c>
      <c r="H96" s="175">
        <v>6369.35</v>
      </c>
    </row>
    <row r="97" spans="1:8" x14ac:dyDescent="0.3">
      <c r="A97" s="174">
        <v>464047</v>
      </c>
      <c r="B97" s="174">
        <v>1</v>
      </c>
      <c r="C97" s="174" t="s">
        <v>23</v>
      </c>
      <c r="D97" s="174" t="s">
        <v>19</v>
      </c>
      <c r="E97" s="174" t="s">
        <v>261</v>
      </c>
      <c r="F97" s="174" t="s">
        <v>17</v>
      </c>
      <c r="G97" s="174" t="s">
        <v>18</v>
      </c>
      <c r="H97" s="175">
        <v>50303.22</v>
      </c>
    </row>
    <row r="98" spans="1:8" x14ac:dyDescent="0.3">
      <c r="A98" s="174">
        <v>464046</v>
      </c>
      <c r="B98" s="174">
        <v>1</v>
      </c>
      <c r="C98" s="174" t="s">
        <v>269</v>
      </c>
      <c r="D98" s="174" t="s">
        <v>19</v>
      </c>
      <c r="E98" s="174" t="s">
        <v>259</v>
      </c>
      <c r="F98" s="174" t="s">
        <v>17</v>
      </c>
      <c r="G98" s="174" t="s">
        <v>18</v>
      </c>
      <c r="H98" s="175">
        <v>68135.02</v>
      </c>
    </row>
    <row r="99" spans="1:8" x14ac:dyDescent="0.3">
      <c r="A99" s="174">
        <v>464043</v>
      </c>
      <c r="B99" s="174">
        <v>1</v>
      </c>
      <c r="C99" s="174" t="s">
        <v>5</v>
      </c>
      <c r="D99" s="174" t="s">
        <v>112</v>
      </c>
      <c r="E99" s="174" t="s">
        <v>155</v>
      </c>
      <c r="F99" s="174" t="s">
        <v>17</v>
      </c>
      <c r="G99" s="174" t="s">
        <v>18</v>
      </c>
      <c r="H99" s="175">
        <v>19895</v>
      </c>
    </row>
    <row r="100" spans="1:8" x14ac:dyDescent="0.3">
      <c r="A100" s="174">
        <v>464038</v>
      </c>
      <c r="B100" s="174">
        <v>1</v>
      </c>
      <c r="C100" s="174" t="s">
        <v>5</v>
      </c>
      <c r="D100" s="174" t="s">
        <v>249</v>
      </c>
      <c r="E100" s="174" t="s">
        <v>155</v>
      </c>
      <c r="F100" s="174" t="s">
        <v>17</v>
      </c>
      <c r="G100" s="174" t="s">
        <v>18</v>
      </c>
      <c r="H100" s="175">
        <v>1750</v>
      </c>
    </row>
    <row r="101" spans="1:8" x14ac:dyDescent="0.3">
      <c r="A101" s="174">
        <v>464029</v>
      </c>
      <c r="B101" s="174">
        <v>1</v>
      </c>
      <c r="C101" s="174" t="s">
        <v>136</v>
      </c>
      <c r="D101" s="174" t="s">
        <v>16</v>
      </c>
      <c r="E101" s="174" t="s">
        <v>137</v>
      </c>
      <c r="F101" s="174" t="s">
        <v>17</v>
      </c>
      <c r="G101" s="174" t="s">
        <v>18</v>
      </c>
      <c r="H101" s="175">
        <v>3000</v>
      </c>
    </row>
    <row r="102" spans="1:8" x14ac:dyDescent="0.3">
      <c r="A102" s="174">
        <v>464028</v>
      </c>
      <c r="B102" s="174">
        <v>1</v>
      </c>
      <c r="C102" s="174" t="s">
        <v>23</v>
      </c>
      <c r="D102" s="174" t="s">
        <v>16</v>
      </c>
      <c r="E102" s="174" t="s">
        <v>261</v>
      </c>
      <c r="F102" s="174" t="s">
        <v>17</v>
      </c>
      <c r="G102" s="174" t="s">
        <v>18</v>
      </c>
      <c r="H102" s="175">
        <v>40852.300000000003</v>
      </c>
    </row>
    <row r="103" spans="1:8" x14ac:dyDescent="0.3">
      <c r="A103" s="174">
        <v>464008</v>
      </c>
      <c r="B103" s="174">
        <v>1</v>
      </c>
      <c r="C103" s="174" t="s">
        <v>131</v>
      </c>
      <c r="D103" s="174" t="s">
        <v>112</v>
      </c>
      <c r="E103" s="174" t="s">
        <v>132</v>
      </c>
      <c r="F103" s="174" t="s">
        <v>17</v>
      </c>
      <c r="G103" s="174" t="s">
        <v>18</v>
      </c>
      <c r="H103" s="175">
        <v>1390</v>
      </c>
    </row>
    <row r="104" spans="1:8" x14ac:dyDescent="0.3">
      <c r="A104" s="174">
        <v>464007</v>
      </c>
      <c r="B104" s="174">
        <v>1</v>
      </c>
      <c r="C104" s="174" t="s">
        <v>268</v>
      </c>
      <c r="D104" s="174" t="s">
        <v>112</v>
      </c>
      <c r="E104" s="174" t="s">
        <v>258</v>
      </c>
      <c r="F104" s="174" t="s">
        <v>17</v>
      </c>
      <c r="G104" s="174" t="s">
        <v>18</v>
      </c>
      <c r="H104" s="175">
        <v>142.5</v>
      </c>
    </row>
    <row r="105" spans="1:8" x14ac:dyDescent="0.3">
      <c r="A105" s="174">
        <v>463992</v>
      </c>
      <c r="B105" s="174">
        <v>1</v>
      </c>
      <c r="C105" s="174" t="s">
        <v>127</v>
      </c>
      <c r="D105" s="174" t="s">
        <v>19</v>
      </c>
      <c r="E105" s="174" t="s">
        <v>128</v>
      </c>
      <c r="F105" s="174" t="s">
        <v>17</v>
      </c>
      <c r="G105" s="174" t="s">
        <v>18</v>
      </c>
      <c r="H105" s="175">
        <v>48840.36</v>
      </c>
    </row>
    <row r="106" spans="1:8" x14ac:dyDescent="0.3">
      <c r="A106" s="174">
        <v>463991</v>
      </c>
      <c r="B106" s="174">
        <v>1</v>
      </c>
      <c r="C106" s="174" t="s">
        <v>5</v>
      </c>
      <c r="D106" s="174" t="s">
        <v>19</v>
      </c>
      <c r="E106" s="174" t="s">
        <v>155</v>
      </c>
      <c r="F106" s="174" t="s">
        <v>17</v>
      </c>
      <c r="G106" s="174" t="s">
        <v>18</v>
      </c>
      <c r="H106" s="175">
        <v>314039.59999999998</v>
      </c>
    </row>
    <row r="107" spans="1:8" x14ac:dyDescent="0.3">
      <c r="A107" s="174">
        <v>463990</v>
      </c>
      <c r="B107" s="174">
        <v>1</v>
      </c>
      <c r="C107" s="174" t="s">
        <v>134</v>
      </c>
      <c r="D107" s="174" t="s">
        <v>16</v>
      </c>
      <c r="E107" s="174" t="s">
        <v>135</v>
      </c>
      <c r="F107" s="174" t="s">
        <v>17</v>
      </c>
      <c r="G107" s="174" t="s">
        <v>18</v>
      </c>
      <c r="H107" s="175">
        <v>3000</v>
      </c>
    </row>
    <row r="108" spans="1:8" x14ac:dyDescent="0.3">
      <c r="A108" s="174">
        <v>463989</v>
      </c>
      <c r="B108" s="174">
        <v>1</v>
      </c>
      <c r="C108" s="174" t="s">
        <v>1551</v>
      </c>
      <c r="D108" s="174" t="s">
        <v>19</v>
      </c>
      <c r="E108" s="174" t="s">
        <v>1527</v>
      </c>
      <c r="F108" s="174" t="s">
        <v>17</v>
      </c>
      <c r="G108" s="174" t="s">
        <v>18</v>
      </c>
      <c r="H108" s="175">
        <v>81894.63</v>
      </c>
    </row>
    <row r="109" spans="1:8" x14ac:dyDescent="0.3">
      <c r="A109" s="174">
        <v>463988</v>
      </c>
      <c r="B109" s="174">
        <v>1</v>
      </c>
      <c r="C109" s="174" t="s">
        <v>221</v>
      </c>
      <c r="D109" s="174" t="s">
        <v>19</v>
      </c>
      <c r="E109" s="174" t="s">
        <v>222</v>
      </c>
      <c r="F109" s="174" t="s">
        <v>17</v>
      </c>
      <c r="G109" s="174" t="s">
        <v>18</v>
      </c>
      <c r="H109" s="175">
        <v>66198.44</v>
      </c>
    </row>
    <row r="110" spans="1:8" x14ac:dyDescent="0.3">
      <c r="A110" s="174">
        <v>463987</v>
      </c>
      <c r="B110" s="174">
        <v>1</v>
      </c>
      <c r="C110" s="174" t="s">
        <v>1551</v>
      </c>
      <c r="D110" s="174" t="s">
        <v>16</v>
      </c>
      <c r="E110" s="174" t="s">
        <v>1527</v>
      </c>
      <c r="F110" s="174" t="s">
        <v>17</v>
      </c>
      <c r="G110" s="174" t="s">
        <v>18</v>
      </c>
      <c r="H110" s="175">
        <v>5000</v>
      </c>
    </row>
    <row r="111" spans="1:8" x14ac:dyDescent="0.3">
      <c r="A111" s="174">
        <v>463986</v>
      </c>
      <c r="B111" s="174">
        <v>1</v>
      </c>
      <c r="C111" s="174" t="s">
        <v>221</v>
      </c>
      <c r="D111" s="174" t="s">
        <v>16</v>
      </c>
      <c r="E111" s="174" t="s">
        <v>222</v>
      </c>
      <c r="F111" s="174" t="s">
        <v>17</v>
      </c>
      <c r="G111" s="174" t="s">
        <v>18</v>
      </c>
      <c r="H111" s="175">
        <v>23239.599999999999</v>
      </c>
    </row>
    <row r="112" spans="1:8" x14ac:dyDescent="0.3">
      <c r="A112" s="174">
        <v>463982</v>
      </c>
      <c r="B112" s="174">
        <v>1</v>
      </c>
      <c r="C112" s="174" t="s">
        <v>94</v>
      </c>
      <c r="D112" s="174" t="s">
        <v>16</v>
      </c>
      <c r="E112" s="174" t="s">
        <v>1529</v>
      </c>
      <c r="F112" s="174" t="s">
        <v>17</v>
      </c>
      <c r="G112" s="174" t="s">
        <v>18</v>
      </c>
      <c r="H112" s="175">
        <v>3000</v>
      </c>
    </row>
    <row r="113" spans="1:8" x14ac:dyDescent="0.3">
      <c r="A113" s="174">
        <v>463979</v>
      </c>
      <c r="B113" s="174">
        <v>1</v>
      </c>
      <c r="C113" s="174" t="s">
        <v>299</v>
      </c>
      <c r="D113" s="174" t="s">
        <v>14</v>
      </c>
      <c r="E113" s="174" t="s">
        <v>300</v>
      </c>
      <c r="F113" s="174" t="s">
        <v>17</v>
      </c>
      <c r="G113" s="174" t="s">
        <v>18</v>
      </c>
      <c r="H113" s="175">
        <v>33128</v>
      </c>
    </row>
    <row r="114" spans="1:8" x14ac:dyDescent="0.3">
      <c r="A114" s="174">
        <v>463974</v>
      </c>
      <c r="B114" s="174">
        <v>1</v>
      </c>
      <c r="C114" s="174" t="s">
        <v>10</v>
      </c>
      <c r="D114" s="174" t="s">
        <v>16</v>
      </c>
      <c r="E114" s="174" t="s">
        <v>251</v>
      </c>
      <c r="F114" s="174" t="s">
        <v>17</v>
      </c>
      <c r="G114" s="174" t="s">
        <v>18</v>
      </c>
      <c r="H114" s="175">
        <v>73164.19</v>
      </c>
    </row>
    <row r="115" spans="1:8" x14ac:dyDescent="0.3">
      <c r="A115" s="174">
        <v>463909</v>
      </c>
      <c r="B115" s="174">
        <v>1</v>
      </c>
      <c r="C115" s="174" t="s">
        <v>123</v>
      </c>
      <c r="D115" s="174" t="s">
        <v>14</v>
      </c>
      <c r="E115" s="174" t="s">
        <v>124</v>
      </c>
      <c r="F115" s="174" t="s">
        <v>17</v>
      </c>
      <c r="G115" s="174" t="s">
        <v>18</v>
      </c>
      <c r="H115" s="175">
        <v>27227</v>
      </c>
    </row>
    <row r="116" spans="1:8" x14ac:dyDescent="0.3">
      <c r="A116" s="174">
        <v>463899</v>
      </c>
      <c r="B116" s="174">
        <v>1</v>
      </c>
      <c r="C116" s="174" t="s">
        <v>5</v>
      </c>
      <c r="D116" s="174" t="s">
        <v>16</v>
      </c>
      <c r="E116" s="174" t="s">
        <v>155</v>
      </c>
      <c r="F116" s="174" t="s">
        <v>17</v>
      </c>
      <c r="G116" s="174" t="s">
        <v>18</v>
      </c>
      <c r="H116" s="175">
        <v>2158613.37</v>
      </c>
    </row>
    <row r="117" spans="1:8" x14ac:dyDescent="0.3">
      <c r="A117" s="174">
        <v>463898</v>
      </c>
      <c r="B117" s="174">
        <v>1</v>
      </c>
      <c r="C117" s="174" t="s">
        <v>127</v>
      </c>
      <c r="D117" s="174" t="s">
        <v>16</v>
      </c>
      <c r="E117" s="174" t="s">
        <v>128</v>
      </c>
      <c r="F117" s="174" t="s">
        <v>17</v>
      </c>
      <c r="G117" s="174" t="s">
        <v>18</v>
      </c>
      <c r="H117" s="175">
        <v>429686.6</v>
      </c>
    </row>
    <row r="118" spans="1:8" x14ac:dyDescent="0.3">
      <c r="A118" s="174">
        <v>463825</v>
      </c>
      <c r="B118" s="174">
        <v>1</v>
      </c>
      <c r="C118" s="174" t="s">
        <v>6</v>
      </c>
      <c r="D118" s="174" t="s">
        <v>0</v>
      </c>
      <c r="E118" s="174" t="s">
        <v>142</v>
      </c>
      <c r="F118" s="174" t="s">
        <v>17</v>
      </c>
      <c r="G118" s="174" t="s">
        <v>18</v>
      </c>
      <c r="H118" s="175">
        <v>14711</v>
      </c>
    </row>
    <row r="119" spans="1:8" x14ac:dyDescent="0.3">
      <c r="A119" s="174">
        <v>463774</v>
      </c>
      <c r="B119" s="174">
        <v>1</v>
      </c>
      <c r="C119" s="174" t="s">
        <v>24</v>
      </c>
      <c r="D119" s="174" t="s">
        <v>3</v>
      </c>
      <c r="E119" s="174" t="s">
        <v>181</v>
      </c>
      <c r="F119" s="174" t="s">
        <v>17</v>
      </c>
      <c r="G119" s="174" t="s">
        <v>18</v>
      </c>
      <c r="H119" s="175">
        <v>344.8</v>
      </c>
    </row>
    <row r="120" spans="1:8" x14ac:dyDescent="0.3">
      <c r="A120" s="174">
        <v>463728</v>
      </c>
      <c r="B120" s="174">
        <v>1</v>
      </c>
      <c r="C120" s="174" t="s">
        <v>123</v>
      </c>
      <c r="D120" s="174" t="s">
        <v>112</v>
      </c>
      <c r="E120" s="174" t="s">
        <v>124</v>
      </c>
      <c r="F120" s="174" t="s">
        <v>17</v>
      </c>
      <c r="G120" s="174" t="s">
        <v>18</v>
      </c>
      <c r="H120" s="175">
        <v>11532.5</v>
      </c>
    </row>
    <row r="121" spans="1:8" x14ac:dyDescent="0.3">
      <c r="A121" s="174">
        <v>463716</v>
      </c>
      <c r="B121" s="174">
        <v>1</v>
      </c>
      <c r="C121" s="174" t="s">
        <v>4</v>
      </c>
      <c r="D121" s="174" t="s">
        <v>14</v>
      </c>
      <c r="E121" s="174" t="s">
        <v>284</v>
      </c>
      <c r="F121" s="174" t="s">
        <v>17</v>
      </c>
      <c r="G121" s="174" t="s">
        <v>18</v>
      </c>
      <c r="H121" s="175">
        <v>2499.92</v>
      </c>
    </row>
    <row r="122" spans="1:8" x14ac:dyDescent="0.3">
      <c r="A122" s="174">
        <v>463636</v>
      </c>
      <c r="B122" s="174">
        <v>1</v>
      </c>
      <c r="C122" s="174" t="s">
        <v>145</v>
      </c>
      <c r="D122" s="174" t="s">
        <v>26</v>
      </c>
      <c r="E122" s="174" t="s">
        <v>146</v>
      </c>
      <c r="F122" s="174" t="s">
        <v>17</v>
      </c>
      <c r="G122" s="174" t="s">
        <v>18</v>
      </c>
      <c r="H122" s="175">
        <v>5700</v>
      </c>
    </row>
    <row r="123" spans="1:8" x14ac:dyDescent="0.3">
      <c r="A123" s="174">
        <v>463553</v>
      </c>
      <c r="B123" s="174">
        <v>1</v>
      </c>
      <c r="C123" s="174" t="s">
        <v>6</v>
      </c>
      <c r="D123" s="174" t="s">
        <v>19</v>
      </c>
      <c r="E123" s="174" t="s">
        <v>142</v>
      </c>
      <c r="F123" s="174" t="s">
        <v>17</v>
      </c>
      <c r="G123" s="174" t="s">
        <v>18</v>
      </c>
      <c r="H123" s="175">
        <v>129644.17</v>
      </c>
    </row>
    <row r="124" spans="1:8" x14ac:dyDescent="0.3">
      <c r="A124" s="174">
        <v>463522</v>
      </c>
      <c r="B124" s="174">
        <v>1</v>
      </c>
      <c r="C124" s="174" t="s">
        <v>143</v>
      </c>
      <c r="D124" s="174" t="s">
        <v>3</v>
      </c>
      <c r="E124" s="174" t="s">
        <v>144</v>
      </c>
      <c r="F124" s="174" t="s">
        <v>17</v>
      </c>
      <c r="G124" s="174" t="s">
        <v>18</v>
      </c>
      <c r="H124" s="175">
        <v>64.02</v>
      </c>
    </row>
    <row r="125" spans="1:8" x14ac:dyDescent="0.3">
      <c r="A125" s="174">
        <v>463495</v>
      </c>
      <c r="B125" s="174">
        <v>1</v>
      </c>
      <c r="C125" s="174" t="s">
        <v>176</v>
      </c>
      <c r="D125" s="174" t="s">
        <v>249</v>
      </c>
      <c r="E125" s="174" t="s">
        <v>177</v>
      </c>
      <c r="F125" s="174" t="s">
        <v>17</v>
      </c>
      <c r="G125" s="174" t="s">
        <v>18</v>
      </c>
      <c r="H125" s="175">
        <v>3400</v>
      </c>
    </row>
    <row r="126" spans="1:8" x14ac:dyDescent="0.3">
      <c r="A126" s="174">
        <v>463411</v>
      </c>
      <c r="B126" s="174">
        <v>1</v>
      </c>
      <c r="C126" s="174" t="s">
        <v>150</v>
      </c>
      <c r="D126" s="174" t="s">
        <v>112</v>
      </c>
      <c r="E126" s="174" t="s">
        <v>151</v>
      </c>
      <c r="F126" s="174" t="s">
        <v>17</v>
      </c>
      <c r="G126" s="174" t="s">
        <v>18</v>
      </c>
      <c r="H126" s="175">
        <v>2905</v>
      </c>
    </row>
    <row r="127" spans="1:8" x14ac:dyDescent="0.3">
      <c r="A127" s="174">
        <v>463365</v>
      </c>
      <c r="B127" s="174">
        <v>1</v>
      </c>
      <c r="C127" s="174" t="s">
        <v>6</v>
      </c>
      <c r="D127" s="174" t="s">
        <v>112</v>
      </c>
      <c r="E127" s="174" t="s">
        <v>142</v>
      </c>
      <c r="F127" s="174" t="s">
        <v>17</v>
      </c>
      <c r="G127" s="174" t="s">
        <v>18</v>
      </c>
      <c r="H127" s="175">
        <v>3392.5</v>
      </c>
    </row>
    <row r="128" spans="1:8" x14ac:dyDescent="0.3">
      <c r="A128" s="174">
        <v>463305</v>
      </c>
      <c r="B128" s="174">
        <v>1</v>
      </c>
      <c r="C128" s="174" t="s">
        <v>24</v>
      </c>
      <c r="D128" s="174" t="s">
        <v>22</v>
      </c>
      <c r="E128" s="174" t="s">
        <v>181</v>
      </c>
      <c r="F128" s="174" t="s">
        <v>17</v>
      </c>
      <c r="G128" s="174" t="s">
        <v>18</v>
      </c>
      <c r="H128" s="175">
        <v>684623</v>
      </c>
    </row>
    <row r="129" spans="1:8" x14ac:dyDescent="0.3">
      <c r="A129" s="174">
        <v>463254</v>
      </c>
      <c r="B129" s="174">
        <v>1</v>
      </c>
      <c r="C129" s="174" t="s">
        <v>92</v>
      </c>
      <c r="D129" s="174" t="s">
        <v>22</v>
      </c>
      <c r="E129" s="174" t="s">
        <v>149</v>
      </c>
      <c r="F129" s="174" t="s">
        <v>17</v>
      </c>
      <c r="G129" s="174" t="s">
        <v>18</v>
      </c>
      <c r="H129" s="175">
        <v>6866</v>
      </c>
    </row>
    <row r="130" spans="1:8" x14ac:dyDescent="0.3">
      <c r="A130" s="174">
        <v>463232</v>
      </c>
      <c r="B130" s="174">
        <v>1</v>
      </c>
      <c r="C130" s="174" t="s">
        <v>92</v>
      </c>
      <c r="D130" s="174" t="s">
        <v>3</v>
      </c>
      <c r="E130" s="174" t="s">
        <v>149</v>
      </c>
      <c r="F130" s="174" t="s">
        <v>17</v>
      </c>
      <c r="G130" s="174" t="s">
        <v>18</v>
      </c>
      <c r="H130" s="175">
        <v>80</v>
      </c>
    </row>
    <row r="131" spans="1:8" x14ac:dyDescent="0.3">
      <c r="A131" s="174">
        <v>463228</v>
      </c>
      <c r="B131" s="174">
        <v>1</v>
      </c>
      <c r="C131" s="174" t="s">
        <v>143</v>
      </c>
      <c r="D131" s="174" t="s">
        <v>12</v>
      </c>
      <c r="E131" s="174" t="s">
        <v>144</v>
      </c>
      <c r="F131" s="174" t="s">
        <v>17</v>
      </c>
      <c r="G131" s="174" t="s">
        <v>18</v>
      </c>
      <c r="H131" s="175">
        <v>1.44</v>
      </c>
    </row>
    <row r="132" spans="1:8" x14ac:dyDescent="0.3">
      <c r="A132" s="174">
        <v>463225</v>
      </c>
      <c r="B132" s="174">
        <v>1</v>
      </c>
      <c r="C132" s="174" t="s">
        <v>131</v>
      </c>
      <c r="D132" s="174" t="s">
        <v>16</v>
      </c>
      <c r="E132" s="174" t="s">
        <v>132</v>
      </c>
      <c r="F132" s="174" t="s">
        <v>17</v>
      </c>
      <c r="G132" s="174" t="s">
        <v>18</v>
      </c>
      <c r="H132" s="175">
        <v>370043.46</v>
      </c>
    </row>
    <row r="133" spans="1:8" x14ac:dyDescent="0.3">
      <c r="A133" s="174">
        <v>463224</v>
      </c>
      <c r="B133" s="174">
        <v>1</v>
      </c>
      <c r="C133" s="174" t="s">
        <v>268</v>
      </c>
      <c r="D133" s="174" t="s">
        <v>16</v>
      </c>
      <c r="E133" s="174" t="s">
        <v>258</v>
      </c>
      <c r="F133" s="174" t="s">
        <v>17</v>
      </c>
      <c r="G133" s="174" t="s">
        <v>18</v>
      </c>
      <c r="H133" s="175">
        <v>240971.64</v>
      </c>
    </row>
    <row r="134" spans="1:8" x14ac:dyDescent="0.3">
      <c r="A134" s="174">
        <v>463221</v>
      </c>
      <c r="B134" s="174">
        <v>1</v>
      </c>
      <c r="C134" s="174" t="s">
        <v>123</v>
      </c>
      <c r="D134" s="174" t="s">
        <v>16</v>
      </c>
      <c r="E134" s="174" t="s">
        <v>124</v>
      </c>
      <c r="F134" s="174" t="s">
        <v>17</v>
      </c>
      <c r="G134" s="174" t="s">
        <v>18</v>
      </c>
      <c r="H134" s="175">
        <v>1772440.83</v>
      </c>
    </row>
    <row r="135" spans="1:8" x14ac:dyDescent="0.3">
      <c r="A135" s="174">
        <v>463220</v>
      </c>
      <c r="B135" s="174">
        <v>1</v>
      </c>
      <c r="C135" s="174" t="s">
        <v>270</v>
      </c>
      <c r="D135" s="174" t="s">
        <v>16</v>
      </c>
      <c r="E135" s="174" t="s">
        <v>262</v>
      </c>
      <c r="F135" s="174" t="s">
        <v>17</v>
      </c>
      <c r="G135" s="174" t="s">
        <v>18</v>
      </c>
      <c r="H135" s="175">
        <v>68185.05</v>
      </c>
    </row>
    <row r="136" spans="1:8" x14ac:dyDescent="0.3">
      <c r="A136" s="174">
        <v>463203</v>
      </c>
      <c r="B136" s="174">
        <v>1</v>
      </c>
      <c r="C136" s="174" t="s">
        <v>6</v>
      </c>
      <c r="D136" s="174" t="s">
        <v>16</v>
      </c>
      <c r="E136" s="174" t="s">
        <v>142</v>
      </c>
      <c r="F136" s="174" t="s">
        <v>17</v>
      </c>
      <c r="G136" s="174" t="s">
        <v>18</v>
      </c>
      <c r="H136" s="175">
        <v>4765223.38</v>
      </c>
    </row>
    <row r="137" spans="1:8" x14ac:dyDescent="0.3">
      <c r="A137" s="174">
        <v>463195</v>
      </c>
      <c r="B137" s="174">
        <v>1</v>
      </c>
      <c r="C137" s="174" t="s">
        <v>2</v>
      </c>
      <c r="D137" s="174" t="s">
        <v>16</v>
      </c>
      <c r="E137" s="174" t="s">
        <v>170</v>
      </c>
      <c r="F137" s="174" t="s">
        <v>17</v>
      </c>
      <c r="G137" s="174" t="s">
        <v>18</v>
      </c>
      <c r="H137" s="175">
        <v>2865508.74</v>
      </c>
    </row>
    <row r="138" spans="1:8" x14ac:dyDescent="0.3">
      <c r="A138" s="174">
        <v>463194</v>
      </c>
      <c r="B138" s="174">
        <v>1</v>
      </c>
      <c r="C138" s="174" t="s">
        <v>168</v>
      </c>
      <c r="D138" s="174" t="s">
        <v>16</v>
      </c>
      <c r="E138" s="174" t="s">
        <v>169</v>
      </c>
      <c r="F138" s="174" t="s">
        <v>17</v>
      </c>
      <c r="G138" s="174" t="s">
        <v>18</v>
      </c>
      <c r="H138" s="175">
        <v>283393.58</v>
      </c>
    </row>
    <row r="139" spans="1:8" x14ac:dyDescent="0.3">
      <c r="A139" s="174">
        <v>463192</v>
      </c>
      <c r="B139" s="174">
        <v>1</v>
      </c>
      <c r="C139" s="174" t="s">
        <v>176</v>
      </c>
      <c r="D139" s="174" t="s">
        <v>19</v>
      </c>
      <c r="E139" s="174" t="s">
        <v>177</v>
      </c>
      <c r="F139" s="174" t="s">
        <v>17</v>
      </c>
      <c r="G139" s="174" t="s">
        <v>18</v>
      </c>
      <c r="H139" s="175">
        <v>22085.65</v>
      </c>
    </row>
    <row r="140" spans="1:8" x14ac:dyDescent="0.3">
      <c r="A140" s="174">
        <v>463191</v>
      </c>
      <c r="B140" s="174">
        <v>1</v>
      </c>
      <c r="C140" s="174" t="s">
        <v>178</v>
      </c>
      <c r="D140" s="174" t="s">
        <v>19</v>
      </c>
      <c r="E140" s="174" t="s">
        <v>179</v>
      </c>
      <c r="F140" s="174" t="s">
        <v>17</v>
      </c>
      <c r="G140" s="174" t="s">
        <v>18</v>
      </c>
      <c r="H140" s="175">
        <v>9033.75</v>
      </c>
    </row>
    <row r="141" spans="1:8" x14ac:dyDescent="0.3">
      <c r="A141" s="174">
        <v>463167</v>
      </c>
      <c r="B141" s="174">
        <v>1</v>
      </c>
      <c r="C141" s="174" t="s">
        <v>147</v>
      </c>
      <c r="D141" s="174" t="s">
        <v>16</v>
      </c>
      <c r="E141" s="174" t="s">
        <v>148</v>
      </c>
      <c r="F141" s="174" t="s">
        <v>17</v>
      </c>
      <c r="G141" s="174" t="s">
        <v>18</v>
      </c>
      <c r="H141" s="175">
        <v>141596.22</v>
      </c>
    </row>
    <row r="142" spans="1:8" x14ac:dyDescent="0.3">
      <c r="A142" s="174">
        <v>463146</v>
      </c>
      <c r="B142" s="174">
        <v>1</v>
      </c>
      <c r="C142" s="174" t="s">
        <v>93</v>
      </c>
      <c r="D142" s="174" t="s">
        <v>112</v>
      </c>
      <c r="E142" s="174" t="s">
        <v>264</v>
      </c>
      <c r="F142" s="174" t="s">
        <v>17</v>
      </c>
      <c r="G142" s="174" t="s">
        <v>18</v>
      </c>
      <c r="H142" s="175">
        <v>3997</v>
      </c>
    </row>
    <row r="143" spans="1:8" x14ac:dyDescent="0.3">
      <c r="A143" s="174">
        <v>463145</v>
      </c>
      <c r="B143" s="174">
        <v>1</v>
      </c>
      <c r="C143" s="174" t="s">
        <v>158</v>
      </c>
      <c r="D143" s="174" t="s">
        <v>112</v>
      </c>
      <c r="E143" s="174" t="s">
        <v>159</v>
      </c>
      <c r="F143" s="174" t="s">
        <v>17</v>
      </c>
      <c r="G143" s="174" t="s">
        <v>18</v>
      </c>
      <c r="H143" s="175">
        <v>7.5</v>
      </c>
    </row>
    <row r="144" spans="1:8" x14ac:dyDescent="0.3">
      <c r="A144" s="174">
        <v>463144</v>
      </c>
      <c r="B144" s="174">
        <v>1</v>
      </c>
      <c r="C144" s="174" t="s">
        <v>165</v>
      </c>
      <c r="D144" s="174" t="s">
        <v>112</v>
      </c>
      <c r="E144" s="174" t="s">
        <v>166</v>
      </c>
      <c r="F144" s="174" t="s">
        <v>17</v>
      </c>
      <c r="G144" s="174" t="s">
        <v>18</v>
      </c>
      <c r="H144" s="175">
        <v>34.75</v>
      </c>
    </row>
    <row r="145" spans="1:8" x14ac:dyDescent="0.3">
      <c r="A145" s="174">
        <v>463143</v>
      </c>
      <c r="B145" s="174">
        <v>1</v>
      </c>
      <c r="C145" s="174" t="s">
        <v>176</v>
      </c>
      <c r="D145" s="174" t="s">
        <v>112</v>
      </c>
      <c r="E145" s="174" t="s">
        <v>177</v>
      </c>
      <c r="F145" s="174" t="s">
        <v>17</v>
      </c>
      <c r="G145" s="174" t="s">
        <v>18</v>
      </c>
      <c r="H145" s="175">
        <v>60.75</v>
      </c>
    </row>
    <row r="146" spans="1:8" x14ac:dyDescent="0.3">
      <c r="A146" s="174">
        <v>463141</v>
      </c>
      <c r="B146" s="174">
        <v>1</v>
      </c>
      <c r="C146" s="174" t="s">
        <v>268</v>
      </c>
      <c r="D146" s="174" t="s">
        <v>19</v>
      </c>
      <c r="E146" s="174" t="s">
        <v>258</v>
      </c>
      <c r="F146" s="174" t="s">
        <v>17</v>
      </c>
      <c r="G146" s="174" t="s">
        <v>18</v>
      </c>
      <c r="H146" s="175">
        <v>3592.05</v>
      </c>
    </row>
    <row r="147" spans="1:8" x14ac:dyDescent="0.3">
      <c r="A147" s="174">
        <v>463135</v>
      </c>
      <c r="B147" s="174">
        <v>1</v>
      </c>
      <c r="C147" s="174" t="s">
        <v>131</v>
      </c>
      <c r="D147" s="174" t="s">
        <v>19</v>
      </c>
      <c r="E147" s="174" t="s">
        <v>132</v>
      </c>
      <c r="F147" s="174" t="s">
        <v>17</v>
      </c>
      <c r="G147" s="174" t="s">
        <v>18</v>
      </c>
      <c r="H147" s="175">
        <v>7466.9</v>
      </c>
    </row>
    <row r="148" spans="1:8" x14ac:dyDescent="0.3">
      <c r="A148" s="174">
        <v>463134</v>
      </c>
      <c r="B148" s="174">
        <v>1</v>
      </c>
      <c r="C148" s="174" t="s">
        <v>178</v>
      </c>
      <c r="D148" s="174" t="s">
        <v>16</v>
      </c>
      <c r="E148" s="174" t="s">
        <v>179</v>
      </c>
      <c r="F148" s="174" t="s">
        <v>17</v>
      </c>
      <c r="G148" s="174" t="s">
        <v>18</v>
      </c>
      <c r="H148" s="175">
        <v>1256795.95</v>
      </c>
    </row>
    <row r="149" spans="1:8" x14ac:dyDescent="0.3">
      <c r="A149" s="174">
        <v>463133</v>
      </c>
      <c r="B149" s="174">
        <v>1</v>
      </c>
      <c r="C149" s="174" t="s">
        <v>176</v>
      </c>
      <c r="D149" s="174" t="s">
        <v>16</v>
      </c>
      <c r="E149" s="174" t="s">
        <v>177</v>
      </c>
      <c r="F149" s="174" t="s">
        <v>17</v>
      </c>
      <c r="G149" s="174" t="s">
        <v>18</v>
      </c>
      <c r="H149" s="175">
        <v>145500.72</v>
      </c>
    </row>
    <row r="150" spans="1:8" x14ac:dyDescent="0.3">
      <c r="A150" s="174">
        <v>463132</v>
      </c>
      <c r="B150" s="174">
        <v>1</v>
      </c>
      <c r="C150" s="174" t="s">
        <v>143</v>
      </c>
      <c r="D150" s="174" t="s">
        <v>22</v>
      </c>
      <c r="E150" s="174" t="s">
        <v>144</v>
      </c>
      <c r="F150" s="174" t="s">
        <v>17</v>
      </c>
      <c r="G150" s="174" t="s">
        <v>18</v>
      </c>
      <c r="H150" s="175">
        <v>42425.57</v>
      </c>
    </row>
    <row r="151" spans="1:8" x14ac:dyDescent="0.3">
      <c r="A151" s="174">
        <v>463122</v>
      </c>
      <c r="B151" s="174">
        <v>1</v>
      </c>
      <c r="C151" s="174" t="s">
        <v>123</v>
      </c>
      <c r="D151" s="174" t="s">
        <v>19</v>
      </c>
      <c r="E151" s="174" t="s">
        <v>124</v>
      </c>
      <c r="F151" s="174" t="s">
        <v>17</v>
      </c>
      <c r="G151" s="174" t="s">
        <v>18</v>
      </c>
      <c r="H151" s="175">
        <v>24984.38</v>
      </c>
    </row>
    <row r="152" spans="1:8" x14ac:dyDescent="0.3">
      <c r="A152" s="174">
        <v>463118</v>
      </c>
      <c r="B152" s="174">
        <v>1</v>
      </c>
      <c r="C152" s="174" t="s">
        <v>145</v>
      </c>
      <c r="D152" s="174" t="s">
        <v>250</v>
      </c>
      <c r="E152" s="174" t="s">
        <v>146</v>
      </c>
      <c r="F152" s="174" t="s">
        <v>17</v>
      </c>
      <c r="G152" s="174" t="s">
        <v>18</v>
      </c>
      <c r="H152" s="175">
        <v>8740.35</v>
      </c>
    </row>
    <row r="153" spans="1:8" x14ac:dyDescent="0.3">
      <c r="A153" s="174">
        <v>463107</v>
      </c>
      <c r="B153" s="174">
        <v>1</v>
      </c>
      <c r="C153" s="174" t="s">
        <v>168</v>
      </c>
      <c r="D153" s="174" t="s">
        <v>19</v>
      </c>
      <c r="E153" s="174" t="s">
        <v>169</v>
      </c>
      <c r="F153" s="174" t="s">
        <v>17</v>
      </c>
      <c r="G153" s="174" t="s">
        <v>18</v>
      </c>
      <c r="H153" s="175">
        <v>3846</v>
      </c>
    </row>
    <row r="154" spans="1:8" x14ac:dyDescent="0.3">
      <c r="A154" s="174">
        <v>463102</v>
      </c>
      <c r="B154" s="174">
        <v>1</v>
      </c>
      <c r="C154" s="174" t="s">
        <v>270</v>
      </c>
      <c r="D154" s="174" t="s">
        <v>19</v>
      </c>
      <c r="E154" s="174" t="s">
        <v>262</v>
      </c>
      <c r="F154" s="174" t="s">
        <v>17</v>
      </c>
      <c r="G154" s="174" t="s">
        <v>18</v>
      </c>
      <c r="H154" s="175">
        <v>2162.75</v>
      </c>
    </row>
    <row r="155" spans="1:8" x14ac:dyDescent="0.3">
      <c r="A155" s="174">
        <v>463092</v>
      </c>
      <c r="B155" s="174">
        <v>2</v>
      </c>
      <c r="C155" s="174" t="s">
        <v>147</v>
      </c>
      <c r="D155" s="174" t="s">
        <v>19</v>
      </c>
      <c r="E155" s="174" t="s">
        <v>148</v>
      </c>
      <c r="F155" s="174" t="s">
        <v>17</v>
      </c>
      <c r="G155" s="174" t="s">
        <v>18</v>
      </c>
      <c r="H155" s="175">
        <v>5025</v>
      </c>
    </row>
    <row r="156" spans="1:8" x14ac:dyDescent="0.3">
      <c r="A156" s="174">
        <v>463023</v>
      </c>
      <c r="B156" s="174">
        <v>1</v>
      </c>
      <c r="C156" s="174" t="s">
        <v>299</v>
      </c>
      <c r="D156" s="174" t="s">
        <v>314</v>
      </c>
      <c r="E156" s="174" t="s">
        <v>300</v>
      </c>
      <c r="F156" s="174" t="s">
        <v>17</v>
      </c>
      <c r="G156" s="174" t="s">
        <v>18</v>
      </c>
      <c r="H156" s="175">
        <v>481.9</v>
      </c>
    </row>
    <row r="157" spans="1:8" x14ac:dyDescent="0.3">
      <c r="A157" s="174">
        <v>462966</v>
      </c>
      <c r="B157" s="174">
        <v>1</v>
      </c>
      <c r="C157" s="174" t="s">
        <v>2</v>
      </c>
      <c r="D157" s="174" t="s">
        <v>19</v>
      </c>
      <c r="E157" s="174" t="s">
        <v>170</v>
      </c>
      <c r="F157" s="174" t="s">
        <v>17</v>
      </c>
      <c r="G157" s="174" t="s">
        <v>18</v>
      </c>
      <c r="H157" s="175">
        <v>49543.75</v>
      </c>
    </row>
    <row r="158" spans="1:8" x14ac:dyDescent="0.3">
      <c r="A158" s="174">
        <v>462948</v>
      </c>
      <c r="B158" s="174">
        <v>1</v>
      </c>
      <c r="C158" s="174" t="s">
        <v>115</v>
      </c>
      <c r="D158" s="174" t="s">
        <v>112</v>
      </c>
      <c r="E158" s="174" t="s">
        <v>133</v>
      </c>
      <c r="F158" s="174" t="s">
        <v>17</v>
      </c>
      <c r="G158" s="174" t="s">
        <v>18</v>
      </c>
      <c r="H158" s="175">
        <v>4610</v>
      </c>
    </row>
    <row r="159" spans="1:8" x14ac:dyDescent="0.3">
      <c r="A159" s="174">
        <v>462940</v>
      </c>
      <c r="B159" s="174">
        <v>1</v>
      </c>
      <c r="C159" s="174" t="s">
        <v>9</v>
      </c>
      <c r="D159" s="174" t="s">
        <v>112</v>
      </c>
      <c r="E159" s="174" t="s">
        <v>167</v>
      </c>
      <c r="F159" s="174" t="s">
        <v>17</v>
      </c>
      <c r="G159" s="174" t="s">
        <v>18</v>
      </c>
      <c r="H159" s="175">
        <v>45</v>
      </c>
    </row>
    <row r="160" spans="1:8" x14ac:dyDescent="0.3">
      <c r="A160" s="174">
        <v>462932</v>
      </c>
      <c r="B160" s="174">
        <v>1</v>
      </c>
      <c r="C160" s="174" t="s">
        <v>152</v>
      </c>
      <c r="D160" s="174" t="s">
        <v>304</v>
      </c>
      <c r="E160" s="174" t="s">
        <v>153</v>
      </c>
      <c r="F160" s="174" t="s">
        <v>17</v>
      </c>
      <c r="G160" s="174" t="s">
        <v>18</v>
      </c>
      <c r="H160" s="175">
        <v>1584</v>
      </c>
    </row>
    <row r="161" spans="1:8" x14ac:dyDescent="0.3">
      <c r="A161" s="174">
        <v>462915</v>
      </c>
      <c r="B161" s="174">
        <v>1</v>
      </c>
      <c r="C161" s="174" t="s">
        <v>105</v>
      </c>
      <c r="D161" s="174" t="s">
        <v>112</v>
      </c>
      <c r="E161" s="174" t="s">
        <v>238</v>
      </c>
      <c r="F161" s="174" t="s">
        <v>17</v>
      </c>
      <c r="G161" s="174" t="s">
        <v>18</v>
      </c>
      <c r="H161" s="175">
        <v>642</v>
      </c>
    </row>
    <row r="162" spans="1:8" x14ac:dyDescent="0.3">
      <c r="A162" s="174">
        <v>462896</v>
      </c>
      <c r="B162" s="174">
        <v>1</v>
      </c>
      <c r="C162" s="174" t="s">
        <v>7</v>
      </c>
      <c r="D162" s="174" t="s">
        <v>19</v>
      </c>
      <c r="E162" s="174" t="s">
        <v>122</v>
      </c>
      <c r="F162" s="174" t="s">
        <v>17</v>
      </c>
      <c r="G162" s="174" t="s">
        <v>18</v>
      </c>
      <c r="H162" s="175">
        <v>298378.71000000002</v>
      </c>
    </row>
    <row r="163" spans="1:8" x14ac:dyDescent="0.3">
      <c r="A163" s="174">
        <v>462875</v>
      </c>
      <c r="B163" s="174">
        <v>1</v>
      </c>
      <c r="C163" s="174" t="s">
        <v>221</v>
      </c>
      <c r="D163" s="174" t="s">
        <v>107</v>
      </c>
      <c r="E163" s="174" t="s">
        <v>222</v>
      </c>
      <c r="F163" s="174" t="s">
        <v>17</v>
      </c>
      <c r="G163" s="174" t="s">
        <v>18</v>
      </c>
      <c r="H163" s="175">
        <v>35694.29</v>
      </c>
    </row>
    <row r="164" spans="1:8" x14ac:dyDescent="0.3">
      <c r="A164" s="174">
        <v>462866</v>
      </c>
      <c r="B164" s="174">
        <v>1</v>
      </c>
      <c r="C164" s="174" t="s">
        <v>242</v>
      </c>
      <c r="D164" s="174" t="s">
        <v>112</v>
      </c>
      <c r="E164" s="174" t="s">
        <v>243</v>
      </c>
      <c r="F164" s="174" t="s">
        <v>17</v>
      </c>
      <c r="G164" s="174" t="s">
        <v>18</v>
      </c>
      <c r="H164" s="175">
        <v>253</v>
      </c>
    </row>
    <row r="165" spans="1:8" x14ac:dyDescent="0.3">
      <c r="A165" s="174">
        <v>462803</v>
      </c>
      <c r="B165" s="174">
        <v>1</v>
      </c>
      <c r="C165" s="174" t="s">
        <v>4</v>
      </c>
      <c r="D165" s="174" t="s">
        <v>16</v>
      </c>
      <c r="E165" s="174" t="s">
        <v>284</v>
      </c>
      <c r="F165" s="174" t="s">
        <v>17</v>
      </c>
      <c r="G165" s="174" t="s">
        <v>18</v>
      </c>
      <c r="H165" s="175">
        <v>29605.1</v>
      </c>
    </row>
    <row r="166" spans="1:8" x14ac:dyDescent="0.3">
      <c r="A166" s="174">
        <v>462757</v>
      </c>
      <c r="B166" s="174">
        <v>1</v>
      </c>
      <c r="C166" s="174" t="s">
        <v>299</v>
      </c>
      <c r="D166" s="174" t="s">
        <v>16</v>
      </c>
      <c r="E166" s="174" t="s">
        <v>300</v>
      </c>
      <c r="F166" s="174" t="s">
        <v>17</v>
      </c>
      <c r="G166" s="174" t="s">
        <v>18</v>
      </c>
      <c r="H166" s="175">
        <v>520071.76</v>
      </c>
    </row>
    <row r="167" spans="1:8" x14ac:dyDescent="0.3">
      <c r="A167" s="174">
        <v>462753</v>
      </c>
      <c r="B167" s="174">
        <v>1</v>
      </c>
      <c r="C167" s="174" t="s">
        <v>299</v>
      </c>
      <c r="D167" s="174" t="s">
        <v>19</v>
      </c>
      <c r="E167" s="174" t="s">
        <v>300</v>
      </c>
      <c r="F167" s="174" t="s">
        <v>17</v>
      </c>
      <c r="G167" s="174" t="s">
        <v>18</v>
      </c>
      <c r="H167" s="175">
        <v>13237.29</v>
      </c>
    </row>
    <row r="168" spans="1:8" x14ac:dyDescent="0.3">
      <c r="A168" s="174">
        <v>462741</v>
      </c>
      <c r="B168" s="174">
        <v>1</v>
      </c>
      <c r="C168" s="174" t="s">
        <v>7</v>
      </c>
      <c r="D168" s="174" t="s">
        <v>16</v>
      </c>
      <c r="E168" s="174" t="s">
        <v>122</v>
      </c>
      <c r="F168" s="174" t="s">
        <v>17</v>
      </c>
      <c r="G168" s="174" t="s">
        <v>18</v>
      </c>
      <c r="H168" s="175">
        <v>14191350.84</v>
      </c>
    </row>
    <row r="169" spans="1:8" x14ac:dyDescent="0.3">
      <c r="A169" s="174">
        <v>462705</v>
      </c>
      <c r="B169" s="174">
        <v>1</v>
      </c>
      <c r="C169" s="174" t="s">
        <v>6</v>
      </c>
      <c r="D169" s="174" t="s">
        <v>182</v>
      </c>
      <c r="E169" s="174" t="s">
        <v>142</v>
      </c>
      <c r="F169" s="174" t="s">
        <v>17</v>
      </c>
      <c r="G169" s="174" t="s">
        <v>18</v>
      </c>
      <c r="H169" s="175">
        <v>90473.77</v>
      </c>
    </row>
    <row r="170" spans="1:8" x14ac:dyDescent="0.3">
      <c r="A170" s="174">
        <v>462690</v>
      </c>
      <c r="B170" s="174">
        <v>1</v>
      </c>
      <c r="C170" s="174" t="s">
        <v>99</v>
      </c>
      <c r="D170" s="174" t="s">
        <v>19</v>
      </c>
      <c r="E170" s="174" t="s">
        <v>296</v>
      </c>
      <c r="F170" s="174" t="s">
        <v>17</v>
      </c>
      <c r="G170" s="174" t="s">
        <v>18</v>
      </c>
      <c r="H170" s="175">
        <v>91364.3</v>
      </c>
    </row>
    <row r="171" spans="1:8" x14ac:dyDescent="0.3">
      <c r="A171" s="174">
        <v>462685</v>
      </c>
      <c r="B171" s="174">
        <v>1</v>
      </c>
      <c r="C171" s="174" t="s">
        <v>7</v>
      </c>
      <c r="D171" s="174" t="s">
        <v>182</v>
      </c>
      <c r="E171" s="174" t="s">
        <v>122</v>
      </c>
      <c r="F171" s="174" t="s">
        <v>17</v>
      </c>
      <c r="G171" s="174" t="s">
        <v>18</v>
      </c>
      <c r="H171" s="175">
        <v>1996.79</v>
      </c>
    </row>
    <row r="172" spans="1:8" x14ac:dyDescent="0.3">
      <c r="A172" s="174">
        <v>462679</v>
      </c>
      <c r="B172" s="174">
        <v>1</v>
      </c>
      <c r="C172" s="174" t="s">
        <v>143</v>
      </c>
      <c r="D172" s="174" t="s">
        <v>20</v>
      </c>
      <c r="E172" s="174" t="s">
        <v>144</v>
      </c>
      <c r="F172" s="174" t="s">
        <v>17</v>
      </c>
      <c r="G172" s="174" t="s">
        <v>18</v>
      </c>
      <c r="H172" s="175">
        <v>2885</v>
      </c>
    </row>
    <row r="173" spans="1:8" x14ac:dyDescent="0.3">
      <c r="A173" s="174">
        <v>462637</v>
      </c>
      <c r="B173" s="174">
        <v>1</v>
      </c>
      <c r="C173" s="174" t="s">
        <v>136</v>
      </c>
      <c r="D173" s="174" t="s">
        <v>111</v>
      </c>
      <c r="E173" s="174" t="s">
        <v>137</v>
      </c>
      <c r="F173" s="174" t="s">
        <v>17</v>
      </c>
      <c r="G173" s="174" t="s">
        <v>18</v>
      </c>
      <c r="H173" s="175">
        <v>599.4</v>
      </c>
    </row>
    <row r="174" spans="1:8" x14ac:dyDescent="0.3">
      <c r="A174" s="174">
        <v>462636</v>
      </c>
      <c r="B174" s="174">
        <v>1</v>
      </c>
      <c r="C174" s="174" t="s">
        <v>168</v>
      </c>
      <c r="D174" s="174" t="s">
        <v>111</v>
      </c>
      <c r="E174" s="174" t="s">
        <v>169</v>
      </c>
      <c r="F174" s="174" t="s">
        <v>17</v>
      </c>
      <c r="G174" s="174" t="s">
        <v>18</v>
      </c>
      <c r="H174" s="175">
        <v>1958.5</v>
      </c>
    </row>
    <row r="175" spans="1:8" x14ac:dyDescent="0.3">
      <c r="A175" s="174">
        <v>462635</v>
      </c>
      <c r="B175" s="174">
        <v>1</v>
      </c>
      <c r="C175" s="174" t="s">
        <v>2</v>
      </c>
      <c r="D175" s="174" t="s">
        <v>111</v>
      </c>
      <c r="E175" s="174" t="s">
        <v>170</v>
      </c>
      <c r="F175" s="174" t="s">
        <v>17</v>
      </c>
      <c r="G175" s="174" t="s">
        <v>18</v>
      </c>
      <c r="H175" s="175">
        <v>5994.8</v>
      </c>
    </row>
    <row r="176" spans="1:8" x14ac:dyDescent="0.3">
      <c r="A176" s="174">
        <v>462632</v>
      </c>
      <c r="B176" s="174">
        <v>1</v>
      </c>
      <c r="C176" s="174" t="s">
        <v>143</v>
      </c>
      <c r="D176" s="174" t="s">
        <v>111</v>
      </c>
      <c r="E176" s="174" t="s">
        <v>144</v>
      </c>
      <c r="F176" s="174" t="s">
        <v>17</v>
      </c>
      <c r="G176" s="174" t="s">
        <v>18</v>
      </c>
      <c r="H176" s="175">
        <v>5448.4</v>
      </c>
    </row>
    <row r="177" spans="1:8" x14ac:dyDescent="0.3">
      <c r="A177" s="174">
        <v>462631</v>
      </c>
      <c r="B177" s="174">
        <v>1</v>
      </c>
      <c r="C177" s="174" t="s">
        <v>134</v>
      </c>
      <c r="D177" s="174" t="s">
        <v>111</v>
      </c>
      <c r="E177" s="174" t="s">
        <v>135</v>
      </c>
      <c r="F177" s="174" t="s">
        <v>17</v>
      </c>
      <c r="G177" s="174" t="s">
        <v>18</v>
      </c>
      <c r="H177" s="175">
        <v>8914</v>
      </c>
    </row>
    <row r="178" spans="1:8" x14ac:dyDescent="0.3">
      <c r="A178" s="174">
        <v>462628</v>
      </c>
      <c r="B178" s="174">
        <v>1</v>
      </c>
      <c r="C178" s="174" t="s">
        <v>163</v>
      </c>
      <c r="D178" s="174" t="s">
        <v>111</v>
      </c>
      <c r="E178" s="174" t="s">
        <v>164</v>
      </c>
      <c r="F178" s="174" t="s">
        <v>17</v>
      </c>
      <c r="G178" s="174" t="s">
        <v>18</v>
      </c>
      <c r="H178" s="175">
        <v>1275.5</v>
      </c>
    </row>
    <row r="179" spans="1:8" x14ac:dyDescent="0.3">
      <c r="A179" s="174">
        <v>462627</v>
      </c>
      <c r="B179" s="174">
        <v>1</v>
      </c>
      <c r="C179" s="174" t="s">
        <v>161</v>
      </c>
      <c r="D179" s="174" t="s">
        <v>111</v>
      </c>
      <c r="E179" s="174" t="s">
        <v>162</v>
      </c>
      <c r="F179" s="174" t="s">
        <v>17</v>
      </c>
      <c r="G179" s="174" t="s">
        <v>18</v>
      </c>
      <c r="H179" s="175">
        <v>1275.5</v>
      </c>
    </row>
    <row r="180" spans="1:8" x14ac:dyDescent="0.3">
      <c r="A180" s="174">
        <v>462626</v>
      </c>
      <c r="B180" s="174">
        <v>1</v>
      </c>
      <c r="C180" s="174" t="s">
        <v>152</v>
      </c>
      <c r="D180" s="174" t="s">
        <v>111</v>
      </c>
      <c r="E180" s="174" t="s">
        <v>153</v>
      </c>
      <c r="F180" s="174" t="s">
        <v>17</v>
      </c>
      <c r="G180" s="174" t="s">
        <v>18</v>
      </c>
      <c r="H180" s="175">
        <v>4110</v>
      </c>
    </row>
    <row r="181" spans="1:8" x14ac:dyDescent="0.3">
      <c r="A181" s="174">
        <v>462607</v>
      </c>
      <c r="B181" s="174">
        <v>1</v>
      </c>
      <c r="C181" s="174" t="s">
        <v>15</v>
      </c>
      <c r="D181" s="174" t="s">
        <v>112</v>
      </c>
      <c r="E181" s="174" t="s">
        <v>229</v>
      </c>
      <c r="F181" s="174" t="s">
        <v>17</v>
      </c>
      <c r="G181" s="174" t="s">
        <v>18</v>
      </c>
      <c r="H181" s="175">
        <v>1730.25</v>
      </c>
    </row>
    <row r="182" spans="1:8" x14ac:dyDescent="0.3">
      <c r="A182" s="174">
        <v>462606</v>
      </c>
      <c r="B182" s="174">
        <v>1</v>
      </c>
      <c r="C182" s="174" t="s">
        <v>145</v>
      </c>
      <c r="D182" s="174" t="s">
        <v>112</v>
      </c>
      <c r="E182" s="174" t="s">
        <v>146</v>
      </c>
      <c r="F182" s="174" t="s">
        <v>17</v>
      </c>
      <c r="G182" s="174" t="s">
        <v>18</v>
      </c>
      <c r="H182" s="175">
        <v>35</v>
      </c>
    </row>
    <row r="183" spans="1:8" x14ac:dyDescent="0.3">
      <c r="A183" s="174">
        <v>462594</v>
      </c>
      <c r="B183" s="174">
        <v>1</v>
      </c>
      <c r="C183" s="174" t="s">
        <v>143</v>
      </c>
      <c r="D183" s="174" t="s">
        <v>112</v>
      </c>
      <c r="E183" s="174" t="s">
        <v>144</v>
      </c>
      <c r="F183" s="174" t="s">
        <v>17</v>
      </c>
      <c r="G183" s="174" t="s">
        <v>18</v>
      </c>
      <c r="H183" s="175">
        <v>552.5</v>
      </c>
    </row>
    <row r="184" spans="1:8" x14ac:dyDescent="0.3">
      <c r="A184" s="174">
        <v>462560</v>
      </c>
      <c r="B184" s="174">
        <v>1</v>
      </c>
      <c r="C184" s="174" t="s">
        <v>143</v>
      </c>
      <c r="D184" s="174" t="s">
        <v>182</v>
      </c>
      <c r="E184" s="174" t="s">
        <v>144</v>
      </c>
      <c r="F184" s="174" t="s">
        <v>17</v>
      </c>
      <c r="G184" s="174" t="s">
        <v>18</v>
      </c>
      <c r="H184" s="175">
        <v>1293.5</v>
      </c>
    </row>
    <row r="185" spans="1:8" x14ac:dyDescent="0.3">
      <c r="A185" s="174">
        <v>462539</v>
      </c>
      <c r="B185" s="174">
        <v>1</v>
      </c>
      <c r="C185" s="174" t="s">
        <v>4</v>
      </c>
      <c r="D185" s="174" t="s">
        <v>19</v>
      </c>
      <c r="E185" s="174" t="s">
        <v>284</v>
      </c>
      <c r="F185" s="174" t="s">
        <v>17</v>
      </c>
      <c r="G185" s="174" t="s">
        <v>18</v>
      </c>
      <c r="H185" s="175">
        <v>410</v>
      </c>
    </row>
    <row r="186" spans="1:8" x14ac:dyDescent="0.3">
      <c r="A186" s="174">
        <v>462522</v>
      </c>
      <c r="B186" s="174">
        <v>1</v>
      </c>
      <c r="C186" s="174" t="s">
        <v>115</v>
      </c>
      <c r="D186" s="174" t="s">
        <v>111</v>
      </c>
      <c r="E186" s="174" t="s">
        <v>133</v>
      </c>
      <c r="F186" s="174" t="s">
        <v>17</v>
      </c>
      <c r="G186" s="174" t="s">
        <v>18</v>
      </c>
      <c r="H186" s="175">
        <v>5634.5</v>
      </c>
    </row>
    <row r="187" spans="1:8" x14ac:dyDescent="0.3">
      <c r="A187" s="174">
        <v>462521</v>
      </c>
      <c r="B187" s="174">
        <v>1</v>
      </c>
      <c r="C187" s="174" t="s">
        <v>138</v>
      </c>
      <c r="D187" s="174" t="s">
        <v>111</v>
      </c>
      <c r="E187" s="174" t="s">
        <v>139</v>
      </c>
      <c r="F187" s="174" t="s">
        <v>17</v>
      </c>
      <c r="G187" s="174" t="s">
        <v>18</v>
      </c>
      <c r="H187" s="175">
        <v>2240</v>
      </c>
    </row>
    <row r="188" spans="1:8" x14ac:dyDescent="0.3">
      <c r="A188" s="174">
        <v>462520</v>
      </c>
      <c r="B188" s="174">
        <v>1</v>
      </c>
      <c r="C188" s="174" t="s">
        <v>272</v>
      </c>
      <c r="D188" s="174" t="s">
        <v>111</v>
      </c>
      <c r="E188" s="174" t="s">
        <v>267</v>
      </c>
      <c r="F188" s="174" t="s">
        <v>17</v>
      </c>
      <c r="G188" s="174" t="s">
        <v>18</v>
      </c>
      <c r="H188" s="175">
        <v>277.2</v>
      </c>
    </row>
    <row r="189" spans="1:8" x14ac:dyDescent="0.3">
      <c r="A189" s="174">
        <v>462519</v>
      </c>
      <c r="B189" s="174">
        <v>1</v>
      </c>
      <c r="C189" s="174" t="s">
        <v>6</v>
      </c>
      <c r="D189" s="174" t="s">
        <v>111</v>
      </c>
      <c r="E189" s="174" t="s">
        <v>142</v>
      </c>
      <c r="F189" s="174" t="s">
        <v>17</v>
      </c>
      <c r="G189" s="174" t="s">
        <v>18</v>
      </c>
      <c r="H189" s="175">
        <v>4525.8500000000004</v>
      </c>
    </row>
    <row r="190" spans="1:8" x14ac:dyDescent="0.3">
      <c r="A190" s="174">
        <v>462518</v>
      </c>
      <c r="B190" s="174">
        <v>1</v>
      </c>
      <c r="C190" s="174" t="s">
        <v>147</v>
      </c>
      <c r="D190" s="174" t="s">
        <v>111</v>
      </c>
      <c r="E190" s="174" t="s">
        <v>148</v>
      </c>
      <c r="F190" s="174" t="s">
        <v>17</v>
      </c>
      <c r="G190" s="174" t="s">
        <v>18</v>
      </c>
      <c r="H190" s="175">
        <v>7162</v>
      </c>
    </row>
    <row r="191" spans="1:8" x14ac:dyDescent="0.3">
      <c r="A191" s="174">
        <v>462516</v>
      </c>
      <c r="B191" s="174">
        <v>1</v>
      </c>
      <c r="C191" s="174" t="s">
        <v>221</v>
      </c>
      <c r="D191" s="174" t="s">
        <v>111</v>
      </c>
      <c r="E191" s="174" t="s">
        <v>222</v>
      </c>
      <c r="F191" s="174" t="s">
        <v>17</v>
      </c>
      <c r="G191" s="174" t="s">
        <v>18</v>
      </c>
      <c r="H191" s="175">
        <v>2240</v>
      </c>
    </row>
    <row r="192" spans="1:8" x14ac:dyDescent="0.3">
      <c r="A192" s="174">
        <v>462514</v>
      </c>
      <c r="B192" s="174">
        <v>1</v>
      </c>
      <c r="C192" s="174" t="s">
        <v>271</v>
      </c>
      <c r="D192" s="174" t="s">
        <v>111</v>
      </c>
      <c r="E192" s="174" t="s">
        <v>266</v>
      </c>
      <c r="F192" s="174" t="s">
        <v>17</v>
      </c>
      <c r="G192" s="174" t="s">
        <v>18</v>
      </c>
      <c r="H192" s="175">
        <v>10083</v>
      </c>
    </row>
    <row r="193" spans="1:8" x14ac:dyDescent="0.3">
      <c r="A193" s="174">
        <v>462513</v>
      </c>
      <c r="B193" s="174">
        <v>1</v>
      </c>
      <c r="C193" s="174" t="s">
        <v>10</v>
      </c>
      <c r="D193" s="174" t="s">
        <v>111</v>
      </c>
      <c r="E193" s="174" t="s">
        <v>251</v>
      </c>
      <c r="F193" s="174" t="s">
        <v>17</v>
      </c>
      <c r="G193" s="174" t="s">
        <v>18</v>
      </c>
      <c r="H193" s="175">
        <v>11760</v>
      </c>
    </row>
    <row r="194" spans="1:8" x14ac:dyDescent="0.3">
      <c r="A194" s="174">
        <v>462512</v>
      </c>
      <c r="B194" s="174">
        <v>1</v>
      </c>
      <c r="C194" s="174" t="s">
        <v>158</v>
      </c>
      <c r="D194" s="174" t="s">
        <v>111</v>
      </c>
      <c r="E194" s="174" t="s">
        <v>159</v>
      </c>
      <c r="F194" s="174" t="s">
        <v>17</v>
      </c>
      <c r="G194" s="174" t="s">
        <v>18</v>
      </c>
      <c r="H194" s="175">
        <v>15646.71</v>
      </c>
    </row>
    <row r="195" spans="1:8" x14ac:dyDescent="0.3">
      <c r="A195" s="174">
        <v>462511</v>
      </c>
      <c r="B195" s="174">
        <v>1</v>
      </c>
      <c r="C195" s="174" t="s">
        <v>5</v>
      </c>
      <c r="D195" s="174" t="s">
        <v>111</v>
      </c>
      <c r="E195" s="174" t="s">
        <v>155</v>
      </c>
      <c r="F195" s="174" t="s">
        <v>17</v>
      </c>
      <c r="G195" s="174" t="s">
        <v>18</v>
      </c>
      <c r="H195" s="175">
        <v>7191.2</v>
      </c>
    </row>
    <row r="196" spans="1:8" x14ac:dyDescent="0.3">
      <c r="A196" s="174">
        <v>462506</v>
      </c>
      <c r="B196" s="174">
        <v>1</v>
      </c>
      <c r="C196" s="174" t="s">
        <v>270</v>
      </c>
      <c r="D196" s="174" t="s">
        <v>111</v>
      </c>
      <c r="E196" s="174" t="s">
        <v>262</v>
      </c>
      <c r="F196" s="174" t="s">
        <v>17</v>
      </c>
      <c r="G196" s="174" t="s">
        <v>18</v>
      </c>
      <c r="H196" s="175">
        <v>6450</v>
      </c>
    </row>
    <row r="197" spans="1:8" x14ac:dyDescent="0.3">
      <c r="A197" s="174">
        <v>462505</v>
      </c>
      <c r="B197" s="174">
        <v>1</v>
      </c>
      <c r="C197" s="174" t="s">
        <v>9</v>
      </c>
      <c r="D197" s="174" t="s">
        <v>111</v>
      </c>
      <c r="E197" s="174" t="s">
        <v>167</v>
      </c>
      <c r="F197" s="174" t="s">
        <v>17</v>
      </c>
      <c r="G197" s="174" t="s">
        <v>18</v>
      </c>
      <c r="H197" s="175">
        <v>607.5</v>
      </c>
    </row>
    <row r="198" spans="1:8" x14ac:dyDescent="0.3">
      <c r="A198" s="174">
        <v>462504</v>
      </c>
      <c r="B198" s="174">
        <v>1</v>
      </c>
      <c r="C198" s="174" t="s">
        <v>178</v>
      </c>
      <c r="D198" s="174" t="s">
        <v>111</v>
      </c>
      <c r="E198" s="174" t="s">
        <v>179</v>
      </c>
      <c r="F198" s="174" t="s">
        <v>17</v>
      </c>
      <c r="G198" s="174" t="s">
        <v>18</v>
      </c>
      <c r="H198" s="175">
        <v>3130</v>
      </c>
    </row>
    <row r="199" spans="1:8" x14ac:dyDescent="0.3">
      <c r="A199" s="174">
        <v>462502</v>
      </c>
      <c r="B199" s="174">
        <v>1</v>
      </c>
      <c r="C199" s="174" t="s">
        <v>173</v>
      </c>
      <c r="D199" s="174" t="s">
        <v>111</v>
      </c>
      <c r="E199" s="174" t="s">
        <v>174</v>
      </c>
      <c r="F199" s="174" t="s">
        <v>17</v>
      </c>
      <c r="G199" s="174" t="s">
        <v>18</v>
      </c>
      <c r="H199" s="175">
        <v>7209.6</v>
      </c>
    </row>
    <row r="200" spans="1:8" x14ac:dyDescent="0.3">
      <c r="A200" s="174">
        <v>462499</v>
      </c>
      <c r="B200" s="174">
        <v>1</v>
      </c>
      <c r="C200" s="174" t="s">
        <v>131</v>
      </c>
      <c r="D200" s="174" t="s">
        <v>111</v>
      </c>
      <c r="E200" s="174" t="s">
        <v>132</v>
      </c>
      <c r="F200" s="174" t="s">
        <v>17</v>
      </c>
      <c r="G200" s="174" t="s">
        <v>18</v>
      </c>
      <c r="H200" s="175">
        <v>1525.65</v>
      </c>
    </row>
    <row r="201" spans="1:8" x14ac:dyDescent="0.3">
      <c r="A201" s="174">
        <v>462496</v>
      </c>
      <c r="B201" s="174">
        <v>1</v>
      </c>
      <c r="C201" s="174" t="s">
        <v>127</v>
      </c>
      <c r="D201" s="174" t="s">
        <v>111</v>
      </c>
      <c r="E201" s="174" t="s">
        <v>128</v>
      </c>
      <c r="F201" s="174" t="s">
        <v>17</v>
      </c>
      <c r="G201" s="174" t="s">
        <v>18</v>
      </c>
      <c r="H201" s="175">
        <v>1392.3</v>
      </c>
    </row>
    <row r="202" spans="1:8" x14ac:dyDescent="0.3">
      <c r="A202" s="174">
        <v>462495</v>
      </c>
      <c r="B202" s="174">
        <v>1</v>
      </c>
      <c r="C202" s="174" t="s">
        <v>123</v>
      </c>
      <c r="D202" s="174" t="s">
        <v>111</v>
      </c>
      <c r="E202" s="174" t="s">
        <v>124</v>
      </c>
      <c r="F202" s="174" t="s">
        <v>17</v>
      </c>
      <c r="G202" s="174" t="s">
        <v>18</v>
      </c>
      <c r="H202" s="175">
        <v>7110</v>
      </c>
    </row>
    <row r="203" spans="1:8" x14ac:dyDescent="0.3">
      <c r="A203" s="174">
        <v>462494</v>
      </c>
      <c r="B203" s="174">
        <v>1</v>
      </c>
      <c r="C203" s="174" t="s">
        <v>125</v>
      </c>
      <c r="D203" s="174" t="s">
        <v>111</v>
      </c>
      <c r="E203" s="174" t="s">
        <v>126</v>
      </c>
      <c r="F203" s="174" t="s">
        <v>17</v>
      </c>
      <c r="G203" s="174" t="s">
        <v>18</v>
      </c>
      <c r="H203" s="175">
        <v>4404.5</v>
      </c>
    </row>
    <row r="204" spans="1:8" x14ac:dyDescent="0.3">
      <c r="A204" s="174">
        <v>462418</v>
      </c>
      <c r="B204" s="174">
        <v>1</v>
      </c>
      <c r="C204" s="174" t="s">
        <v>92</v>
      </c>
      <c r="D204" s="174" t="s">
        <v>16</v>
      </c>
      <c r="E204" s="174" t="s">
        <v>149</v>
      </c>
      <c r="F204" s="174" t="s">
        <v>17</v>
      </c>
      <c r="G204" s="174" t="s">
        <v>18</v>
      </c>
      <c r="H204" s="175">
        <v>679018.2</v>
      </c>
    </row>
    <row r="205" spans="1:8" x14ac:dyDescent="0.3">
      <c r="A205" s="174">
        <v>462359</v>
      </c>
      <c r="B205" s="174">
        <v>1</v>
      </c>
      <c r="C205" s="174" t="s">
        <v>15</v>
      </c>
      <c r="D205" s="174" t="s">
        <v>16</v>
      </c>
      <c r="E205" s="174" t="s">
        <v>229</v>
      </c>
      <c r="F205" s="174" t="s">
        <v>17</v>
      </c>
      <c r="G205" s="174" t="s">
        <v>18</v>
      </c>
      <c r="H205" s="175">
        <v>68096.149999999994</v>
      </c>
    </row>
    <row r="206" spans="1:8" x14ac:dyDescent="0.3">
      <c r="A206" s="174">
        <v>462358</v>
      </c>
      <c r="B206" s="174">
        <v>1</v>
      </c>
      <c r="C206" s="174" t="s">
        <v>145</v>
      </c>
      <c r="D206" s="174" t="s">
        <v>16</v>
      </c>
      <c r="E206" s="174" t="s">
        <v>146</v>
      </c>
      <c r="F206" s="174" t="s">
        <v>17</v>
      </c>
      <c r="G206" s="174" t="s">
        <v>18</v>
      </c>
      <c r="H206" s="175">
        <v>315549.55</v>
      </c>
    </row>
    <row r="207" spans="1:8" x14ac:dyDescent="0.3">
      <c r="A207" s="174">
        <v>462357</v>
      </c>
      <c r="B207" s="174">
        <v>1</v>
      </c>
      <c r="C207" s="174" t="s">
        <v>143</v>
      </c>
      <c r="D207" s="174" t="s">
        <v>16</v>
      </c>
      <c r="E207" s="174" t="s">
        <v>144</v>
      </c>
      <c r="F207" s="174" t="s">
        <v>17</v>
      </c>
      <c r="G207" s="174" t="s">
        <v>18</v>
      </c>
      <c r="H207" s="175">
        <v>1089840.74</v>
      </c>
    </row>
    <row r="208" spans="1:8" x14ac:dyDescent="0.3">
      <c r="A208" s="174">
        <v>462345</v>
      </c>
      <c r="B208" s="174">
        <v>1</v>
      </c>
      <c r="C208" s="174" t="s">
        <v>10</v>
      </c>
      <c r="D208" s="174" t="s">
        <v>19</v>
      </c>
      <c r="E208" s="174" t="s">
        <v>251</v>
      </c>
      <c r="F208" s="174" t="s">
        <v>17</v>
      </c>
      <c r="G208" s="174" t="s">
        <v>18</v>
      </c>
      <c r="H208" s="175">
        <v>323.75</v>
      </c>
    </row>
    <row r="209" spans="1:8" x14ac:dyDescent="0.3">
      <c r="A209" s="174">
        <v>462248</v>
      </c>
      <c r="B209" s="174">
        <v>1</v>
      </c>
      <c r="C209" s="174" t="s">
        <v>92</v>
      </c>
      <c r="D209" s="174" t="s">
        <v>112</v>
      </c>
      <c r="E209" s="174" t="s">
        <v>149</v>
      </c>
      <c r="F209" s="174" t="s">
        <v>17</v>
      </c>
      <c r="G209" s="174" t="s">
        <v>18</v>
      </c>
      <c r="H209" s="175">
        <v>278.25</v>
      </c>
    </row>
    <row r="210" spans="1:8" x14ac:dyDescent="0.3">
      <c r="A210" s="174">
        <v>462111</v>
      </c>
      <c r="B210" s="174">
        <v>1</v>
      </c>
      <c r="C210" s="174" t="s">
        <v>13</v>
      </c>
      <c r="D210" s="174" t="s">
        <v>19</v>
      </c>
      <c r="E210" s="174" t="s">
        <v>235</v>
      </c>
      <c r="F210" s="174" t="s">
        <v>17</v>
      </c>
      <c r="G210" s="174" t="s">
        <v>18</v>
      </c>
      <c r="H210" s="175">
        <v>178.32</v>
      </c>
    </row>
    <row r="211" spans="1:8" x14ac:dyDescent="0.3">
      <c r="A211" s="174">
        <v>462110</v>
      </c>
      <c r="B211" s="174">
        <v>1</v>
      </c>
      <c r="C211" s="174" t="s">
        <v>150</v>
      </c>
      <c r="D211" s="174" t="s">
        <v>19</v>
      </c>
      <c r="E211" s="174" t="s">
        <v>151</v>
      </c>
      <c r="F211" s="174" t="s">
        <v>17</v>
      </c>
      <c r="G211" s="174" t="s">
        <v>18</v>
      </c>
      <c r="H211" s="175">
        <v>746.17</v>
      </c>
    </row>
    <row r="212" spans="1:8" x14ac:dyDescent="0.3">
      <c r="A212" s="174">
        <v>462093</v>
      </c>
      <c r="B212" s="174">
        <v>1</v>
      </c>
      <c r="C212" s="174" t="s">
        <v>92</v>
      </c>
      <c r="D212" s="174" t="s">
        <v>19</v>
      </c>
      <c r="E212" s="174" t="s">
        <v>149</v>
      </c>
      <c r="F212" s="174" t="s">
        <v>17</v>
      </c>
      <c r="G212" s="174" t="s">
        <v>18</v>
      </c>
      <c r="H212" s="175">
        <v>10189</v>
      </c>
    </row>
    <row r="213" spans="1:8" x14ac:dyDescent="0.3">
      <c r="A213" s="174">
        <v>462091</v>
      </c>
      <c r="B213" s="174">
        <v>1</v>
      </c>
      <c r="C213" s="174" t="s">
        <v>115</v>
      </c>
      <c r="D213" s="174" t="s">
        <v>19</v>
      </c>
      <c r="E213" s="174" t="s">
        <v>133</v>
      </c>
      <c r="F213" s="174" t="s">
        <v>17</v>
      </c>
      <c r="G213" s="174" t="s">
        <v>18</v>
      </c>
      <c r="H213" s="175">
        <v>729.5</v>
      </c>
    </row>
    <row r="214" spans="1:8" x14ac:dyDescent="0.3">
      <c r="A214" s="174">
        <v>462035</v>
      </c>
      <c r="B214" s="174">
        <v>1</v>
      </c>
      <c r="C214" s="174" t="s">
        <v>99</v>
      </c>
      <c r="D214" s="174" t="s">
        <v>1</v>
      </c>
      <c r="E214" s="174" t="s">
        <v>180</v>
      </c>
      <c r="F214" s="174" t="s">
        <v>17</v>
      </c>
      <c r="G214" s="174" t="s">
        <v>18</v>
      </c>
      <c r="H214" s="175">
        <v>23000</v>
      </c>
    </row>
    <row r="215" spans="1:8" x14ac:dyDescent="0.3">
      <c r="A215" s="174">
        <v>461989</v>
      </c>
      <c r="B215" s="174">
        <v>1</v>
      </c>
      <c r="C215" s="174" t="s">
        <v>145</v>
      </c>
      <c r="D215" s="174" t="s">
        <v>19</v>
      </c>
      <c r="E215" s="174" t="s">
        <v>146</v>
      </c>
      <c r="F215" s="174" t="s">
        <v>17</v>
      </c>
      <c r="G215" s="174" t="s">
        <v>18</v>
      </c>
      <c r="H215" s="175">
        <v>2796.02</v>
      </c>
    </row>
    <row r="216" spans="1:8" x14ac:dyDescent="0.3">
      <c r="A216" s="174">
        <v>461988</v>
      </c>
      <c r="B216" s="174">
        <v>1</v>
      </c>
      <c r="C216" s="174" t="s">
        <v>15</v>
      </c>
      <c r="D216" s="174" t="s">
        <v>19</v>
      </c>
      <c r="E216" s="174" t="s">
        <v>229</v>
      </c>
      <c r="F216" s="174" t="s">
        <v>17</v>
      </c>
      <c r="G216" s="174" t="s">
        <v>18</v>
      </c>
      <c r="H216" s="175">
        <v>1488.51</v>
      </c>
    </row>
    <row r="217" spans="1:8" x14ac:dyDescent="0.3">
      <c r="A217" s="174">
        <v>461987</v>
      </c>
      <c r="B217" s="174">
        <v>1</v>
      </c>
      <c r="C217" s="174" t="s">
        <v>143</v>
      </c>
      <c r="D217" s="174" t="s">
        <v>19</v>
      </c>
      <c r="E217" s="174" t="s">
        <v>144</v>
      </c>
      <c r="F217" s="174" t="s">
        <v>17</v>
      </c>
      <c r="G217" s="174" t="s">
        <v>18</v>
      </c>
      <c r="H217" s="175">
        <v>30065.63</v>
      </c>
    </row>
    <row r="218" spans="1:8" x14ac:dyDescent="0.3">
      <c r="A218" s="174">
        <v>461941</v>
      </c>
      <c r="B218" s="174">
        <v>1</v>
      </c>
      <c r="C218" s="174" t="s">
        <v>178</v>
      </c>
      <c r="D218" s="174" t="s">
        <v>11</v>
      </c>
      <c r="E218" s="174" t="s">
        <v>179</v>
      </c>
      <c r="F218" s="174" t="s">
        <v>17</v>
      </c>
      <c r="G218" s="174" t="s">
        <v>18</v>
      </c>
      <c r="H218" s="175">
        <v>8980</v>
      </c>
    </row>
    <row r="219" spans="1:8" x14ac:dyDescent="0.3">
      <c r="A219" s="174">
        <v>461939</v>
      </c>
      <c r="B219" s="174">
        <v>1</v>
      </c>
      <c r="C219" s="174" t="s">
        <v>140</v>
      </c>
      <c r="D219" s="174" t="s">
        <v>1</v>
      </c>
      <c r="E219" s="174" t="s">
        <v>141</v>
      </c>
      <c r="F219" s="174" t="s">
        <v>17</v>
      </c>
      <c r="G219" s="174" t="s">
        <v>18</v>
      </c>
      <c r="H219" s="175">
        <v>4170</v>
      </c>
    </row>
    <row r="220" spans="1:8" x14ac:dyDescent="0.3">
      <c r="A220" s="174">
        <v>461798</v>
      </c>
      <c r="B220" s="174">
        <v>1</v>
      </c>
      <c r="C220" s="174" t="s">
        <v>24</v>
      </c>
      <c r="D220" s="174" t="s">
        <v>112</v>
      </c>
      <c r="E220" s="174" t="s">
        <v>181</v>
      </c>
      <c r="F220" s="174" t="s">
        <v>17</v>
      </c>
      <c r="G220" s="174" t="s">
        <v>18</v>
      </c>
      <c r="H220" s="175">
        <v>15476.75</v>
      </c>
    </row>
    <row r="221" spans="1:8" x14ac:dyDescent="0.3">
      <c r="A221" s="174">
        <v>461780</v>
      </c>
      <c r="B221" s="174">
        <v>1</v>
      </c>
      <c r="C221" s="174" t="s">
        <v>99</v>
      </c>
      <c r="D221" s="174" t="s">
        <v>220</v>
      </c>
      <c r="E221" s="174" t="s">
        <v>114</v>
      </c>
      <c r="F221" s="174" t="s">
        <v>17</v>
      </c>
      <c r="G221" s="174" t="s">
        <v>100</v>
      </c>
      <c r="H221" s="175">
        <v>42413.39</v>
      </c>
    </row>
    <row r="222" spans="1:8" x14ac:dyDescent="0.3">
      <c r="A222" s="174">
        <v>461763</v>
      </c>
      <c r="B222" s="174">
        <v>1</v>
      </c>
      <c r="C222" s="174" t="s">
        <v>24</v>
      </c>
      <c r="D222" s="174" t="s">
        <v>19</v>
      </c>
      <c r="E222" s="174" t="s">
        <v>181</v>
      </c>
      <c r="F222" s="174" t="s">
        <v>17</v>
      </c>
      <c r="G222" s="174" t="s">
        <v>18</v>
      </c>
      <c r="H222" s="175">
        <v>21677.5</v>
      </c>
    </row>
    <row r="223" spans="1:8" x14ac:dyDescent="0.3">
      <c r="A223" s="174">
        <v>461717</v>
      </c>
      <c r="B223" s="174">
        <v>1</v>
      </c>
      <c r="C223" s="174" t="s">
        <v>24</v>
      </c>
      <c r="D223" s="174" t="s">
        <v>182</v>
      </c>
      <c r="E223" s="174" t="s">
        <v>181</v>
      </c>
      <c r="F223" s="174" t="s">
        <v>17</v>
      </c>
      <c r="G223" s="174" t="s">
        <v>18</v>
      </c>
      <c r="H223" s="175">
        <v>7418.02</v>
      </c>
    </row>
    <row r="224" spans="1:8" x14ac:dyDescent="0.3">
      <c r="A224" s="174">
        <v>461704</v>
      </c>
      <c r="B224" s="174">
        <v>1</v>
      </c>
      <c r="C224" s="174" t="s">
        <v>24</v>
      </c>
      <c r="D224" s="174" t="s">
        <v>25</v>
      </c>
      <c r="E224" s="174" t="s">
        <v>181</v>
      </c>
      <c r="F224" s="174" t="s">
        <v>17</v>
      </c>
      <c r="G224" s="174" t="s">
        <v>18</v>
      </c>
      <c r="H224" s="175">
        <v>3018392.61</v>
      </c>
    </row>
    <row r="225" spans="1:8" x14ac:dyDescent="0.3">
      <c r="A225" s="174">
        <v>461684</v>
      </c>
      <c r="B225" s="174">
        <v>1</v>
      </c>
      <c r="C225" s="174" t="s">
        <v>178</v>
      </c>
      <c r="D225" s="174" t="s">
        <v>26</v>
      </c>
      <c r="E225" s="174" t="s">
        <v>179</v>
      </c>
      <c r="F225" s="174" t="s">
        <v>17</v>
      </c>
      <c r="G225" s="174" t="s">
        <v>18</v>
      </c>
      <c r="H225" s="175">
        <v>1923</v>
      </c>
    </row>
    <row r="226" spans="1:8" x14ac:dyDescent="0.3">
      <c r="A226" s="174">
        <v>461683</v>
      </c>
      <c r="B226" s="174">
        <v>1</v>
      </c>
      <c r="C226" s="174" t="s">
        <v>176</v>
      </c>
      <c r="D226" s="174" t="s">
        <v>26</v>
      </c>
      <c r="E226" s="174" t="s">
        <v>177</v>
      </c>
      <c r="F226" s="174" t="s">
        <v>17</v>
      </c>
      <c r="G226" s="174" t="s">
        <v>18</v>
      </c>
      <c r="H226" s="175">
        <v>282.39999999999998</v>
      </c>
    </row>
    <row r="227" spans="1:8" x14ac:dyDescent="0.3">
      <c r="A227" s="174">
        <v>461682</v>
      </c>
      <c r="B227" s="174">
        <v>1</v>
      </c>
      <c r="C227" s="174" t="s">
        <v>8</v>
      </c>
      <c r="D227" s="174" t="s">
        <v>26</v>
      </c>
      <c r="E227" s="174" t="s">
        <v>175</v>
      </c>
      <c r="F227" s="174" t="s">
        <v>17</v>
      </c>
      <c r="G227" s="174" t="s">
        <v>18</v>
      </c>
      <c r="H227" s="175">
        <v>2562.7399999999998</v>
      </c>
    </row>
    <row r="228" spans="1:8" x14ac:dyDescent="0.3">
      <c r="A228" s="174">
        <v>461681</v>
      </c>
      <c r="B228" s="174">
        <v>1</v>
      </c>
      <c r="C228" s="174" t="s">
        <v>173</v>
      </c>
      <c r="D228" s="174" t="s">
        <v>26</v>
      </c>
      <c r="E228" s="174" t="s">
        <v>174</v>
      </c>
      <c r="F228" s="174" t="s">
        <v>17</v>
      </c>
      <c r="G228" s="174" t="s">
        <v>18</v>
      </c>
      <c r="H228" s="175">
        <v>1459</v>
      </c>
    </row>
    <row r="229" spans="1:8" x14ac:dyDescent="0.3">
      <c r="A229" s="174">
        <v>461680</v>
      </c>
      <c r="B229" s="174">
        <v>1</v>
      </c>
      <c r="C229" s="174" t="s">
        <v>2</v>
      </c>
      <c r="D229" s="174" t="s">
        <v>26</v>
      </c>
      <c r="E229" s="174" t="s">
        <v>170</v>
      </c>
      <c r="F229" s="174" t="s">
        <v>17</v>
      </c>
      <c r="G229" s="174" t="s">
        <v>18</v>
      </c>
      <c r="H229" s="175">
        <v>4115.46</v>
      </c>
    </row>
    <row r="230" spans="1:8" x14ac:dyDescent="0.3">
      <c r="A230" s="174">
        <v>461679</v>
      </c>
      <c r="B230" s="174">
        <v>1</v>
      </c>
      <c r="C230" s="174" t="s">
        <v>168</v>
      </c>
      <c r="D230" s="174" t="s">
        <v>26</v>
      </c>
      <c r="E230" s="174" t="s">
        <v>169</v>
      </c>
      <c r="F230" s="174" t="s">
        <v>17</v>
      </c>
      <c r="G230" s="174" t="s">
        <v>18</v>
      </c>
      <c r="H230" s="175">
        <v>2434.9</v>
      </c>
    </row>
    <row r="231" spans="1:8" x14ac:dyDescent="0.3">
      <c r="A231" s="174">
        <v>461678</v>
      </c>
      <c r="B231" s="174">
        <v>1</v>
      </c>
      <c r="C231" s="174" t="s">
        <v>9</v>
      </c>
      <c r="D231" s="174" t="s">
        <v>26</v>
      </c>
      <c r="E231" s="174" t="s">
        <v>167</v>
      </c>
      <c r="F231" s="174" t="s">
        <v>17</v>
      </c>
      <c r="G231" s="174" t="s">
        <v>18</v>
      </c>
      <c r="H231" s="175">
        <v>259.89999999999998</v>
      </c>
    </row>
    <row r="232" spans="1:8" x14ac:dyDescent="0.3">
      <c r="A232" s="174">
        <v>461677</v>
      </c>
      <c r="B232" s="174">
        <v>1</v>
      </c>
      <c r="C232" s="174" t="s">
        <v>165</v>
      </c>
      <c r="D232" s="174" t="s">
        <v>26</v>
      </c>
      <c r="E232" s="174" t="s">
        <v>166</v>
      </c>
      <c r="F232" s="174" t="s">
        <v>17</v>
      </c>
      <c r="G232" s="174" t="s">
        <v>18</v>
      </c>
      <c r="H232" s="175">
        <v>1149.25</v>
      </c>
    </row>
    <row r="233" spans="1:8" x14ac:dyDescent="0.3">
      <c r="A233" s="174">
        <v>461676</v>
      </c>
      <c r="B233" s="174">
        <v>1</v>
      </c>
      <c r="C233" s="174" t="s">
        <v>163</v>
      </c>
      <c r="D233" s="174" t="s">
        <v>26</v>
      </c>
      <c r="E233" s="174" t="s">
        <v>164</v>
      </c>
      <c r="F233" s="174" t="s">
        <v>17</v>
      </c>
      <c r="G233" s="174" t="s">
        <v>18</v>
      </c>
      <c r="H233" s="175">
        <v>694.1</v>
      </c>
    </row>
    <row r="234" spans="1:8" x14ac:dyDescent="0.3">
      <c r="A234" s="174">
        <v>461675</v>
      </c>
      <c r="B234" s="174">
        <v>1</v>
      </c>
      <c r="C234" s="174" t="s">
        <v>161</v>
      </c>
      <c r="D234" s="174" t="s">
        <v>26</v>
      </c>
      <c r="E234" s="174" t="s">
        <v>162</v>
      </c>
      <c r="F234" s="174" t="s">
        <v>17</v>
      </c>
      <c r="G234" s="174" t="s">
        <v>18</v>
      </c>
      <c r="H234" s="175">
        <v>694.1</v>
      </c>
    </row>
    <row r="235" spans="1:8" x14ac:dyDescent="0.3">
      <c r="A235" s="174">
        <v>461674</v>
      </c>
      <c r="B235" s="174">
        <v>1</v>
      </c>
      <c r="C235" s="174" t="s">
        <v>106</v>
      </c>
      <c r="D235" s="174" t="s">
        <v>26</v>
      </c>
      <c r="E235" s="174" t="s">
        <v>160</v>
      </c>
      <c r="F235" s="174" t="s">
        <v>17</v>
      </c>
      <c r="G235" s="174" t="s">
        <v>18</v>
      </c>
      <c r="H235" s="175">
        <v>1096.55</v>
      </c>
    </row>
    <row r="236" spans="1:8" x14ac:dyDescent="0.3">
      <c r="A236" s="174">
        <v>461673</v>
      </c>
      <c r="B236" s="174">
        <v>1</v>
      </c>
      <c r="C236" s="174" t="s">
        <v>158</v>
      </c>
      <c r="D236" s="174" t="s">
        <v>26</v>
      </c>
      <c r="E236" s="174" t="s">
        <v>159</v>
      </c>
      <c r="F236" s="174" t="s">
        <v>17</v>
      </c>
      <c r="G236" s="174" t="s">
        <v>18</v>
      </c>
      <c r="H236" s="175">
        <v>1041.51</v>
      </c>
    </row>
    <row r="237" spans="1:8" x14ac:dyDescent="0.3">
      <c r="A237" s="174">
        <v>461672</v>
      </c>
      <c r="B237" s="174">
        <v>1</v>
      </c>
      <c r="C237" s="174" t="s">
        <v>156</v>
      </c>
      <c r="D237" s="174" t="s">
        <v>26</v>
      </c>
      <c r="E237" s="174" t="s">
        <v>157</v>
      </c>
      <c r="F237" s="174" t="s">
        <v>17</v>
      </c>
      <c r="G237" s="174" t="s">
        <v>18</v>
      </c>
      <c r="H237" s="175">
        <v>1168.3599999999999</v>
      </c>
    </row>
    <row r="238" spans="1:8" x14ac:dyDescent="0.3">
      <c r="A238" s="174">
        <v>461671</v>
      </c>
      <c r="B238" s="174">
        <v>1</v>
      </c>
      <c r="C238" s="174" t="s">
        <v>5</v>
      </c>
      <c r="D238" s="174" t="s">
        <v>26</v>
      </c>
      <c r="E238" s="174" t="s">
        <v>155</v>
      </c>
      <c r="F238" s="174" t="s">
        <v>17</v>
      </c>
      <c r="G238" s="174" t="s">
        <v>18</v>
      </c>
      <c r="H238" s="175">
        <v>5089.5</v>
      </c>
    </row>
    <row r="239" spans="1:8" x14ac:dyDescent="0.3">
      <c r="A239" s="174">
        <v>461670</v>
      </c>
      <c r="B239" s="174">
        <v>1</v>
      </c>
      <c r="C239" s="174" t="s">
        <v>110</v>
      </c>
      <c r="D239" s="174" t="s">
        <v>26</v>
      </c>
      <c r="E239" s="174" t="s">
        <v>154</v>
      </c>
      <c r="F239" s="174" t="s">
        <v>17</v>
      </c>
      <c r="G239" s="174" t="s">
        <v>18</v>
      </c>
      <c r="H239" s="175">
        <v>1800.49</v>
      </c>
    </row>
    <row r="240" spans="1:8" x14ac:dyDescent="0.3">
      <c r="A240" s="174">
        <v>461669</v>
      </c>
      <c r="B240" s="174">
        <v>1</v>
      </c>
      <c r="C240" s="174" t="s">
        <v>152</v>
      </c>
      <c r="D240" s="174" t="s">
        <v>26</v>
      </c>
      <c r="E240" s="174" t="s">
        <v>153</v>
      </c>
      <c r="F240" s="174" t="s">
        <v>17</v>
      </c>
      <c r="G240" s="174" t="s">
        <v>18</v>
      </c>
      <c r="H240" s="175">
        <v>2303.21</v>
      </c>
    </row>
    <row r="241" spans="1:8" x14ac:dyDescent="0.3">
      <c r="A241" s="174">
        <v>461668</v>
      </c>
      <c r="B241" s="174">
        <v>1</v>
      </c>
      <c r="C241" s="174" t="s">
        <v>150</v>
      </c>
      <c r="D241" s="174" t="s">
        <v>26</v>
      </c>
      <c r="E241" s="174" t="s">
        <v>151</v>
      </c>
      <c r="F241" s="174" t="s">
        <v>17</v>
      </c>
      <c r="G241" s="174" t="s">
        <v>18</v>
      </c>
      <c r="H241" s="175">
        <v>1823.25</v>
      </c>
    </row>
    <row r="242" spans="1:8" x14ac:dyDescent="0.3">
      <c r="A242" s="174">
        <v>461667</v>
      </c>
      <c r="B242" s="174">
        <v>1</v>
      </c>
      <c r="C242" s="174" t="s">
        <v>92</v>
      </c>
      <c r="D242" s="174" t="s">
        <v>26</v>
      </c>
      <c r="E242" s="174" t="s">
        <v>149</v>
      </c>
      <c r="F242" s="174" t="s">
        <v>17</v>
      </c>
      <c r="G242" s="174" t="s">
        <v>18</v>
      </c>
      <c r="H242" s="175">
        <v>3403.84</v>
      </c>
    </row>
    <row r="243" spans="1:8" x14ac:dyDescent="0.3">
      <c r="A243" s="174">
        <v>461666</v>
      </c>
      <c r="B243" s="174">
        <v>1</v>
      </c>
      <c r="C243" s="174" t="s">
        <v>147</v>
      </c>
      <c r="D243" s="174" t="s">
        <v>26</v>
      </c>
      <c r="E243" s="174" t="s">
        <v>148</v>
      </c>
      <c r="F243" s="174" t="s">
        <v>17</v>
      </c>
      <c r="G243" s="174" t="s">
        <v>18</v>
      </c>
      <c r="H243" s="175">
        <v>1516.92</v>
      </c>
    </row>
    <row r="244" spans="1:8" x14ac:dyDescent="0.3">
      <c r="A244" s="174">
        <v>461665</v>
      </c>
      <c r="B244" s="174">
        <v>1</v>
      </c>
      <c r="C244" s="174" t="s">
        <v>145</v>
      </c>
      <c r="D244" s="174" t="s">
        <v>26</v>
      </c>
      <c r="E244" s="174" t="s">
        <v>146</v>
      </c>
      <c r="F244" s="174" t="s">
        <v>17</v>
      </c>
      <c r="G244" s="174" t="s">
        <v>18</v>
      </c>
      <c r="H244" s="175">
        <v>1437.6</v>
      </c>
    </row>
    <row r="245" spans="1:8" x14ac:dyDescent="0.3">
      <c r="A245" s="174">
        <v>461664</v>
      </c>
      <c r="B245" s="174">
        <v>1</v>
      </c>
      <c r="C245" s="174" t="s">
        <v>143</v>
      </c>
      <c r="D245" s="174" t="s">
        <v>26</v>
      </c>
      <c r="E245" s="174" t="s">
        <v>144</v>
      </c>
      <c r="F245" s="174" t="s">
        <v>17</v>
      </c>
      <c r="G245" s="174" t="s">
        <v>18</v>
      </c>
      <c r="H245" s="175">
        <v>2865.94</v>
      </c>
    </row>
    <row r="246" spans="1:8" x14ac:dyDescent="0.3">
      <c r="A246" s="174">
        <v>461663</v>
      </c>
      <c r="B246" s="174">
        <v>1</v>
      </c>
      <c r="C246" s="174" t="s">
        <v>6</v>
      </c>
      <c r="D246" s="174" t="s">
        <v>26</v>
      </c>
      <c r="E246" s="174" t="s">
        <v>142</v>
      </c>
      <c r="F246" s="174" t="s">
        <v>17</v>
      </c>
      <c r="G246" s="174" t="s">
        <v>18</v>
      </c>
      <c r="H246" s="175">
        <v>4137.7</v>
      </c>
    </row>
    <row r="247" spans="1:8" x14ac:dyDescent="0.3">
      <c r="A247" s="174">
        <v>461662</v>
      </c>
      <c r="B247" s="174">
        <v>1</v>
      </c>
      <c r="C247" s="174" t="s">
        <v>140</v>
      </c>
      <c r="D247" s="174" t="s">
        <v>26</v>
      </c>
      <c r="E247" s="174" t="s">
        <v>141</v>
      </c>
      <c r="F247" s="174" t="s">
        <v>17</v>
      </c>
      <c r="G247" s="174" t="s">
        <v>18</v>
      </c>
      <c r="H247" s="175">
        <v>2948.76</v>
      </c>
    </row>
    <row r="248" spans="1:8" x14ac:dyDescent="0.3">
      <c r="A248" s="174">
        <v>461661</v>
      </c>
      <c r="B248" s="174">
        <v>1</v>
      </c>
      <c r="C248" s="174" t="s">
        <v>138</v>
      </c>
      <c r="D248" s="174" t="s">
        <v>26</v>
      </c>
      <c r="E248" s="174" t="s">
        <v>139</v>
      </c>
      <c r="F248" s="174" t="s">
        <v>17</v>
      </c>
      <c r="G248" s="174" t="s">
        <v>18</v>
      </c>
      <c r="H248" s="175">
        <v>31022.51</v>
      </c>
    </row>
    <row r="249" spans="1:8" x14ac:dyDescent="0.3">
      <c r="A249" s="174">
        <v>461660</v>
      </c>
      <c r="B249" s="174">
        <v>1</v>
      </c>
      <c r="C249" s="174" t="s">
        <v>136</v>
      </c>
      <c r="D249" s="174" t="s">
        <v>26</v>
      </c>
      <c r="E249" s="174" t="s">
        <v>137</v>
      </c>
      <c r="F249" s="174" t="s">
        <v>17</v>
      </c>
      <c r="G249" s="174" t="s">
        <v>18</v>
      </c>
      <c r="H249" s="175">
        <v>1631.15</v>
      </c>
    </row>
    <row r="250" spans="1:8" x14ac:dyDescent="0.3">
      <c r="A250" s="174">
        <v>461659</v>
      </c>
      <c r="B250" s="174">
        <v>1</v>
      </c>
      <c r="C250" s="174" t="s">
        <v>134</v>
      </c>
      <c r="D250" s="174" t="s">
        <v>26</v>
      </c>
      <c r="E250" s="174" t="s">
        <v>135</v>
      </c>
      <c r="F250" s="174" t="s">
        <v>17</v>
      </c>
      <c r="G250" s="174" t="s">
        <v>18</v>
      </c>
      <c r="H250" s="175">
        <v>2357.1999999999998</v>
      </c>
    </row>
    <row r="251" spans="1:8" x14ac:dyDescent="0.3">
      <c r="A251" s="174">
        <v>461658</v>
      </c>
      <c r="B251" s="174">
        <v>1</v>
      </c>
      <c r="C251" s="174" t="s">
        <v>7</v>
      </c>
      <c r="D251" s="174" t="s">
        <v>26</v>
      </c>
      <c r="E251" s="174" t="s">
        <v>122</v>
      </c>
      <c r="F251" s="174" t="s">
        <v>17</v>
      </c>
      <c r="G251" s="174" t="s">
        <v>18</v>
      </c>
      <c r="H251" s="175">
        <v>6572</v>
      </c>
    </row>
    <row r="252" spans="1:8" x14ac:dyDescent="0.3">
      <c r="A252" s="174">
        <v>461657</v>
      </c>
      <c r="B252" s="174">
        <v>1</v>
      </c>
      <c r="C252" s="174" t="s">
        <v>115</v>
      </c>
      <c r="D252" s="174" t="s">
        <v>26</v>
      </c>
      <c r="E252" s="174" t="s">
        <v>133</v>
      </c>
      <c r="F252" s="174" t="s">
        <v>17</v>
      </c>
      <c r="G252" s="174" t="s">
        <v>18</v>
      </c>
      <c r="H252" s="175">
        <v>327.3</v>
      </c>
    </row>
    <row r="253" spans="1:8" x14ac:dyDescent="0.3">
      <c r="A253" s="174">
        <v>461656</v>
      </c>
      <c r="B253" s="174">
        <v>1</v>
      </c>
      <c r="C253" s="174" t="s">
        <v>131</v>
      </c>
      <c r="D253" s="174" t="s">
        <v>26</v>
      </c>
      <c r="E253" s="174" t="s">
        <v>132</v>
      </c>
      <c r="F253" s="174" t="s">
        <v>17</v>
      </c>
      <c r="G253" s="174" t="s">
        <v>18</v>
      </c>
      <c r="H253" s="175">
        <v>1873.25</v>
      </c>
    </row>
    <row r="254" spans="1:8" x14ac:dyDescent="0.3">
      <c r="A254" s="174">
        <v>461655</v>
      </c>
      <c r="B254" s="174">
        <v>1</v>
      </c>
      <c r="C254" s="174" t="s">
        <v>129</v>
      </c>
      <c r="D254" s="174" t="s">
        <v>26</v>
      </c>
      <c r="E254" s="174" t="s">
        <v>130</v>
      </c>
      <c r="F254" s="174" t="s">
        <v>17</v>
      </c>
      <c r="G254" s="174" t="s">
        <v>18</v>
      </c>
      <c r="H254" s="175">
        <v>1679.75</v>
      </c>
    </row>
    <row r="255" spans="1:8" x14ac:dyDescent="0.3">
      <c r="A255" s="174">
        <v>461654</v>
      </c>
      <c r="B255" s="174">
        <v>1</v>
      </c>
      <c r="C255" s="174" t="s">
        <v>127</v>
      </c>
      <c r="D255" s="174" t="s">
        <v>26</v>
      </c>
      <c r="E255" s="174" t="s">
        <v>128</v>
      </c>
      <c r="F255" s="174" t="s">
        <v>17</v>
      </c>
      <c r="G255" s="174" t="s">
        <v>18</v>
      </c>
      <c r="H255" s="175">
        <v>1872.35</v>
      </c>
    </row>
    <row r="256" spans="1:8" x14ac:dyDescent="0.3">
      <c r="A256" s="174">
        <v>461653</v>
      </c>
      <c r="B256" s="174">
        <v>1</v>
      </c>
      <c r="C256" s="174" t="s">
        <v>125</v>
      </c>
      <c r="D256" s="174" t="s">
        <v>26</v>
      </c>
      <c r="E256" s="174" t="s">
        <v>126</v>
      </c>
      <c r="F256" s="174" t="s">
        <v>17</v>
      </c>
      <c r="G256" s="174" t="s">
        <v>18</v>
      </c>
      <c r="H256" s="175">
        <v>1245.05</v>
      </c>
    </row>
    <row r="257" spans="1:8" x14ac:dyDescent="0.3">
      <c r="A257" s="174">
        <v>461652</v>
      </c>
      <c r="B257" s="174">
        <v>1</v>
      </c>
      <c r="C257" s="174" t="s">
        <v>123</v>
      </c>
      <c r="D257" s="174" t="s">
        <v>26</v>
      </c>
      <c r="E257" s="174" t="s">
        <v>124</v>
      </c>
      <c r="F257" s="174" t="s">
        <v>17</v>
      </c>
      <c r="G257" s="174" t="s">
        <v>18</v>
      </c>
      <c r="H257" s="175">
        <v>1503</v>
      </c>
    </row>
    <row r="258" spans="1:8" x14ac:dyDescent="0.3">
      <c r="A258" s="174">
        <v>461650</v>
      </c>
      <c r="B258" s="174">
        <v>1</v>
      </c>
      <c r="C258" s="174" t="s">
        <v>120</v>
      </c>
      <c r="D258" s="174" t="s">
        <v>26</v>
      </c>
      <c r="E258" s="174" t="s">
        <v>121</v>
      </c>
      <c r="F258" s="174" t="s">
        <v>17</v>
      </c>
      <c r="G258" s="174" t="s">
        <v>18</v>
      </c>
      <c r="H258" s="175">
        <v>1480.85</v>
      </c>
    </row>
    <row r="259" spans="1:8" x14ac:dyDescent="0.3">
      <c r="A259" s="174">
        <v>460529</v>
      </c>
      <c r="B259" s="174">
        <v>4</v>
      </c>
      <c r="C259" s="174" t="s">
        <v>9</v>
      </c>
      <c r="D259" s="174" t="s">
        <v>16</v>
      </c>
      <c r="E259" s="174" t="s">
        <v>21</v>
      </c>
      <c r="F259" s="174" t="s">
        <v>17</v>
      </c>
      <c r="G259" s="174" t="s">
        <v>18</v>
      </c>
      <c r="H259" s="175">
        <v>0</v>
      </c>
    </row>
    <row r="260" spans="1:8" x14ac:dyDescent="0.3">
      <c r="A260"/>
      <c r="B260"/>
      <c r="C260"/>
      <c r="D260"/>
      <c r="E260"/>
      <c r="F260"/>
      <c r="G260"/>
    </row>
    <row r="261" spans="1:8" x14ac:dyDescent="0.3">
      <c r="A261"/>
      <c r="B261"/>
      <c r="C261"/>
      <c r="D261"/>
      <c r="E261"/>
      <c r="F261"/>
      <c r="G261"/>
    </row>
    <row r="262" spans="1:8" x14ac:dyDescent="0.3">
      <c r="A262"/>
      <c r="B262"/>
      <c r="C262"/>
      <c r="D262"/>
      <c r="E262"/>
      <c r="F262"/>
      <c r="G262"/>
    </row>
    <row r="263" spans="1:8" x14ac:dyDescent="0.3">
      <c r="A263"/>
      <c r="B263"/>
      <c r="C263"/>
      <c r="D263"/>
      <c r="E263"/>
      <c r="F263"/>
      <c r="G263"/>
    </row>
    <row r="264" spans="1:8" x14ac:dyDescent="0.3">
      <c r="A264"/>
      <c r="B264"/>
      <c r="C264"/>
      <c r="D264"/>
      <c r="E264"/>
      <c r="F264"/>
      <c r="G264"/>
    </row>
    <row r="265" spans="1:8" x14ac:dyDescent="0.3">
      <c r="A265"/>
      <c r="B265"/>
      <c r="C265"/>
      <c r="D265"/>
      <c r="E265"/>
      <c r="F265"/>
      <c r="G265"/>
    </row>
    <row r="266" spans="1:8" x14ac:dyDescent="0.3">
      <c r="A266"/>
      <c r="B266"/>
      <c r="C266"/>
      <c r="D266"/>
      <c r="E266"/>
      <c r="F266"/>
      <c r="G266"/>
    </row>
    <row r="267" spans="1:8" x14ac:dyDescent="0.3">
      <c r="A267"/>
      <c r="B267"/>
      <c r="C267"/>
      <c r="D267"/>
      <c r="E267"/>
      <c r="F267"/>
      <c r="G267"/>
    </row>
    <row r="268" spans="1:8" x14ac:dyDescent="0.3">
      <c r="A268"/>
      <c r="B268"/>
      <c r="C268"/>
      <c r="D268"/>
      <c r="E268"/>
      <c r="F268"/>
      <c r="G268"/>
    </row>
    <row r="269" spans="1:8" x14ac:dyDescent="0.3">
      <c r="A269"/>
      <c r="B269"/>
      <c r="C269"/>
      <c r="D269"/>
      <c r="E269"/>
      <c r="F269"/>
      <c r="G269"/>
    </row>
    <row r="270" spans="1:8" x14ac:dyDescent="0.3">
      <c r="A270"/>
      <c r="B270"/>
      <c r="C270"/>
      <c r="D270"/>
      <c r="E270"/>
      <c r="F270"/>
      <c r="G270"/>
    </row>
    <row r="271" spans="1:8" x14ac:dyDescent="0.3">
      <c r="A271"/>
      <c r="B271"/>
      <c r="C271"/>
      <c r="D271"/>
      <c r="E271"/>
      <c r="F271"/>
      <c r="G271"/>
    </row>
    <row r="272" spans="1:8" x14ac:dyDescent="0.3">
      <c r="A272"/>
      <c r="B272"/>
      <c r="C272"/>
      <c r="D272"/>
      <c r="E272"/>
      <c r="F272"/>
      <c r="G272"/>
    </row>
    <row r="273" spans="1:7" x14ac:dyDescent="0.3">
      <c r="A273"/>
      <c r="B273"/>
      <c r="C273"/>
      <c r="D273"/>
      <c r="E273"/>
      <c r="F273"/>
      <c r="G273"/>
    </row>
    <row r="274" spans="1:7" x14ac:dyDescent="0.3">
      <c r="A274"/>
      <c r="B274"/>
      <c r="C274"/>
      <c r="D274"/>
      <c r="E274"/>
      <c r="F274"/>
      <c r="G274"/>
    </row>
    <row r="275" spans="1:7" x14ac:dyDescent="0.3">
      <c r="A275"/>
      <c r="B275"/>
      <c r="C275"/>
      <c r="D275"/>
      <c r="E275"/>
      <c r="F275"/>
      <c r="G275"/>
    </row>
    <row r="276" spans="1:7" x14ac:dyDescent="0.3">
      <c r="A276"/>
      <c r="B276"/>
      <c r="C276"/>
      <c r="D276"/>
      <c r="E276"/>
      <c r="F276"/>
      <c r="G276"/>
    </row>
    <row r="277" spans="1:7" x14ac:dyDescent="0.3">
      <c r="A277"/>
      <c r="B277"/>
      <c r="C277"/>
      <c r="D277"/>
      <c r="E277"/>
      <c r="F277"/>
      <c r="G277"/>
    </row>
    <row r="278" spans="1:7" x14ac:dyDescent="0.3">
      <c r="A278"/>
      <c r="B278"/>
      <c r="C278"/>
      <c r="D278"/>
      <c r="E278"/>
      <c r="F278"/>
      <c r="G278"/>
    </row>
    <row r="279" spans="1:7" x14ac:dyDescent="0.3">
      <c r="A279"/>
      <c r="B279"/>
      <c r="C279"/>
      <c r="D279"/>
      <c r="E279"/>
      <c r="F279"/>
      <c r="G279"/>
    </row>
    <row r="280" spans="1:7" x14ac:dyDescent="0.3">
      <c r="A280"/>
      <c r="B280"/>
      <c r="C280"/>
      <c r="D280"/>
      <c r="E280"/>
      <c r="F280"/>
      <c r="G280"/>
    </row>
    <row r="281" spans="1:7" x14ac:dyDescent="0.3">
      <c r="A281"/>
      <c r="B281"/>
      <c r="C281"/>
      <c r="D281"/>
      <c r="E281"/>
      <c r="F281"/>
      <c r="G281"/>
    </row>
    <row r="282" spans="1:7" x14ac:dyDescent="0.3">
      <c r="A282"/>
      <c r="B282"/>
      <c r="C282"/>
      <c r="D282"/>
      <c r="E282"/>
      <c r="F282"/>
      <c r="G282"/>
    </row>
    <row r="283" spans="1:7" x14ac:dyDescent="0.3">
      <c r="A283"/>
      <c r="B283"/>
      <c r="C283"/>
      <c r="D283"/>
      <c r="E283"/>
      <c r="F283"/>
      <c r="G283"/>
    </row>
    <row r="284" spans="1:7" x14ac:dyDescent="0.3">
      <c r="A284"/>
      <c r="B284"/>
      <c r="C284"/>
      <c r="D284"/>
      <c r="E284"/>
      <c r="F284"/>
      <c r="G284"/>
    </row>
    <row r="285" spans="1:7" x14ac:dyDescent="0.3">
      <c r="A285"/>
      <c r="B285"/>
      <c r="C285"/>
      <c r="D285"/>
      <c r="E285"/>
      <c r="F285"/>
      <c r="G285"/>
    </row>
    <row r="286" spans="1:7" x14ac:dyDescent="0.3">
      <c r="A286"/>
      <c r="B286"/>
      <c r="C286"/>
      <c r="D286"/>
      <c r="E286"/>
      <c r="F286"/>
      <c r="G286"/>
    </row>
    <row r="287" spans="1:7" x14ac:dyDescent="0.3">
      <c r="A287"/>
      <c r="B287"/>
      <c r="C287"/>
      <c r="D287"/>
      <c r="E287"/>
      <c r="F287"/>
      <c r="G287"/>
    </row>
    <row r="288" spans="1:7" x14ac:dyDescent="0.3">
      <c r="A288"/>
      <c r="B288"/>
      <c r="C288"/>
      <c r="D288"/>
      <c r="E288"/>
      <c r="F288"/>
      <c r="G288"/>
    </row>
    <row r="289" spans="1:7" x14ac:dyDescent="0.3">
      <c r="A289"/>
      <c r="B289"/>
      <c r="C289"/>
      <c r="D289"/>
      <c r="E289"/>
      <c r="F289"/>
      <c r="G289"/>
    </row>
    <row r="290" spans="1:7" x14ac:dyDescent="0.3">
      <c r="A290"/>
      <c r="B290"/>
      <c r="C290"/>
      <c r="D290"/>
      <c r="E290"/>
      <c r="F290"/>
      <c r="G290"/>
    </row>
    <row r="291" spans="1:7" x14ac:dyDescent="0.3">
      <c r="A291"/>
      <c r="B291"/>
      <c r="C291"/>
      <c r="D291"/>
      <c r="E291"/>
      <c r="F291"/>
      <c r="G291"/>
    </row>
    <row r="292" spans="1:7" x14ac:dyDescent="0.3">
      <c r="A292"/>
      <c r="B292"/>
      <c r="C292"/>
      <c r="D292"/>
      <c r="E292"/>
      <c r="F292"/>
      <c r="G292"/>
    </row>
    <row r="293" spans="1:7" x14ac:dyDescent="0.3">
      <c r="A293"/>
      <c r="B293"/>
      <c r="C293"/>
      <c r="D293"/>
      <c r="E293"/>
      <c r="F293"/>
      <c r="G293"/>
    </row>
    <row r="294" spans="1:7" x14ac:dyDescent="0.3">
      <c r="A294"/>
      <c r="B294"/>
      <c r="C294"/>
      <c r="D294"/>
      <c r="E294"/>
      <c r="F294"/>
      <c r="G294"/>
    </row>
    <row r="295" spans="1:7" x14ac:dyDescent="0.3">
      <c r="A295"/>
      <c r="B295"/>
      <c r="C295"/>
      <c r="D295"/>
      <c r="E295"/>
      <c r="F295"/>
      <c r="G295"/>
    </row>
    <row r="296" spans="1:7" x14ac:dyDescent="0.3">
      <c r="A296"/>
      <c r="B296"/>
      <c r="C296"/>
      <c r="D296"/>
      <c r="E296"/>
      <c r="F296"/>
      <c r="G296"/>
    </row>
    <row r="297" spans="1:7" x14ac:dyDescent="0.3">
      <c r="A297"/>
      <c r="B297"/>
      <c r="C297"/>
      <c r="D297"/>
      <c r="E297"/>
      <c r="F297"/>
      <c r="G297"/>
    </row>
    <row r="298" spans="1:7" x14ac:dyDescent="0.3">
      <c r="A298"/>
      <c r="B298"/>
      <c r="C298"/>
      <c r="D298"/>
      <c r="E298"/>
      <c r="F298"/>
      <c r="G298"/>
    </row>
    <row r="299" spans="1:7" x14ac:dyDescent="0.3">
      <c r="A299"/>
      <c r="B299"/>
      <c r="C299"/>
      <c r="D299"/>
      <c r="E299"/>
      <c r="F299"/>
      <c r="G299"/>
    </row>
    <row r="300" spans="1:7" x14ac:dyDescent="0.3">
      <c r="A300"/>
      <c r="B300"/>
      <c r="C300"/>
      <c r="D300"/>
      <c r="E300"/>
      <c r="F300"/>
      <c r="G300"/>
    </row>
    <row r="301" spans="1:7" x14ac:dyDescent="0.3">
      <c r="A301"/>
      <c r="B301"/>
      <c r="C301"/>
      <c r="D301"/>
      <c r="E301"/>
      <c r="F301"/>
      <c r="G301"/>
    </row>
    <row r="302" spans="1:7" x14ac:dyDescent="0.3">
      <c r="A302"/>
      <c r="B302"/>
      <c r="C302"/>
      <c r="D302"/>
      <c r="E302"/>
      <c r="F302"/>
      <c r="G302"/>
    </row>
    <row r="303" spans="1:7" x14ac:dyDescent="0.3">
      <c r="A303"/>
      <c r="B303"/>
      <c r="C303"/>
      <c r="D303"/>
      <c r="E303"/>
      <c r="F303"/>
      <c r="G303"/>
    </row>
    <row r="304" spans="1:7" x14ac:dyDescent="0.3">
      <c r="A304"/>
      <c r="B304"/>
      <c r="C304"/>
      <c r="D304"/>
      <c r="E304"/>
      <c r="F304"/>
      <c r="G304"/>
    </row>
    <row r="305" spans="1:7" x14ac:dyDescent="0.3">
      <c r="A305"/>
      <c r="B305"/>
      <c r="C305"/>
      <c r="D305"/>
      <c r="E305"/>
      <c r="F305"/>
      <c r="G305"/>
    </row>
    <row r="306" spans="1:7" x14ac:dyDescent="0.3">
      <c r="A306"/>
      <c r="B306"/>
      <c r="C306"/>
      <c r="D306"/>
      <c r="E306"/>
      <c r="F306"/>
      <c r="G306"/>
    </row>
    <row r="307" spans="1:7" x14ac:dyDescent="0.3">
      <c r="A307"/>
      <c r="B307"/>
      <c r="C307"/>
      <c r="D307"/>
      <c r="E307"/>
      <c r="F307"/>
      <c r="G307"/>
    </row>
    <row r="308" spans="1:7" x14ac:dyDescent="0.3">
      <c r="A308"/>
      <c r="B308"/>
      <c r="C308"/>
      <c r="D308"/>
      <c r="E308"/>
      <c r="F308"/>
      <c r="G308"/>
    </row>
    <row r="309" spans="1:7" x14ac:dyDescent="0.3">
      <c r="A309"/>
      <c r="B309"/>
      <c r="C309"/>
      <c r="D309"/>
      <c r="E309"/>
      <c r="F309"/>
      <c r="G309"/>
    </row>
    <row r="310" spans="1:7" x14ac:dyDescent="0.3">
      <c r="A310"/>
      <c r="B310"/>
      <c r="C310"/>
      <c r="D310"/>
      <c r="E310"/>
      <c r="F310"/>
      <c r="G310"/>
    </row>
    <row r="311" spans="1:7" x14ac:dyDescent="0.3">
      <c r="A311"/>
      <c r="B311"/>
      <c r="C311"/>
      <c r="D311"/>
      <c r="E311"/>
      <c r="F311"/>
      <c r="G311"/>
    </row>
    <row r="312" spans="1:7" x14ac:dyDescent="0.3">
      <c r="A312"/>
      <c r="B312"/>
      <c r="C312"/>
      <c r="D312"/>
      <c r="E312"/>
      <c r="F312"/>
      <c r="G312"/>
    </row>
    <row r="313" spans="1:7" x14ac:dyDescent="0.3">
      <c r="A313"/>
      <c r="B313"/>
      <c r="C313"/>
      <c r="D313"/>
      <c r="E313"/>
      <c r="F313"/>
      <c r="G313"/>
    </row>
    <row r="314" spans="1:7" x14ac:dyDescent="0.3">
      <c r="A314"/>
      <c r="B314"/>
      <c r="C314"/>
      <c r="D314"/>
      <c r="E314"/>
      <c r="F314"/>
      <c r="G314"/>
    </row>
    <row r="315" spans="1:7" x14ac:dyDescent="0.3">
      <c r="A315"/>
      <c r="B315"/>
      <c r="C315"/>
      <c r="D315"/>
      <c r="E315"/>
      <c r="F315"/>
      <c r="G315"/>
    </row>
    <row r="316" spans="1:7" x14ac:dyDescent="0.3">
      <c r="A316"/>
      <c r="B316"/>
      <c r="C316"/>
      <c r="D316"/>
      <c r="E316"/>
      <c r="F316"/>
      <c r="G316"/>
    </row>
    <row r="317" spans="1:7" x14ac:dyDescent="0.3">
      <c r="A317"/>
      <c r="B317"/>
      <c r="C317"/>
      <c r="D317"/>
      <c r="E317"/>
      <c r="F317"/>
      <c r="G317"/>
    </row>
    <row r="318" spans="1:7" x14ac:dyDescent="0.3">
      <c r="A318"/>
      <c r="B318"/>
      <c r="C318"/>
      <c r="D318"/>
      <c r="E318"/>
      <c r="F318"/>
      <c r="G318"/>
    </row>
    <row r="319" spans="1:7" x14ac:dyDescent="0.3">
      <c r="A319"/>
      <c r="B319"/>
      <c r="C319"/>
      <c r="D319"/>
      <c r="E319"/>
      <c r="F319"/>
      <c r="G319"/>
    </row>
    <row r="320" spans="1:7" x14ac:dyDescent="0.3">
      <c r="A320"/>
      <c r="B320"/>
      <c r="C320"/>
      <c r="D320"/>
      <c r="E320"/>
      <c r="F320"/>
      <c r="G320"/>
    </row>
    <row r="321" spans="1:8" x14ac:dyDescent="0.3">
      <c r="A321"/>
      <c r="B321"/>
      <c r="C321"/>
      <c r="D321"/>
      <c r="E321"/>
      <c r="F321"/>
      <c r="G321"/>
    </row>
    <row r="322" spans="1:8" x14ac:dyDescent="0.3">
      <c r="A322"/>
      <c r="B322"/>
      <c r="C322"/>
      <c r="D322"/>
      <c r="E322"/>
      <c r="F322"/>
      <c r="G322"/>
    </row>
    <row r="323" spans="1:8" x14ac:dyDescent="0.3">
      <c r="A323"/>
      <c r="B323"/>
      <c r="C323"/>
      <c r="D323"/>
      <c r="E323"/>
      <c r="F323"/>
      <c r="G323"/>
    </row>
    <row r="324" spans="1:8" x14ac:dyDescent="0.3">
      <c r="H324" s="19"/>
    </row>
    <row r="325" spans="1:8" x14ac:dyDescent="0.3">
      <c r="H325" s="19"/>
    </row>
    <row r="326" spans="1:8" x14ac:dyDescent="0.3">
      <c r="H326" s="19"/>
    </row>
    <row r="327" spans="1:8" x14ac:dyDescent="0.3">
      <c r="H327" s="19"/>
    </row>
    <row r="328" spans="1:8" x14ac:dyDescent="0.3">
      <c r="H328" s="19"/>
    </row>
    <row r="329" spans="1:8" x14ac:dyDescent="0.3">
      <c r="H329" s="19"/>
    </row>
    <row r="330" spans="1:8" x14ac:dyDescent="0.3">
      <c r="H330" s="19"/>
    </row>
    <row r="331" spans="1:8" x14ac:dyDescent="0.3">
      <c r="H331" s="19"/>
    </row>
    <row r="332" spans="1:8" x14ac:dyDescent="0.3">
      <c r="H332" s="19"/>
    </row>
    <row r="333" spans="1:8" x14ac:dyDescent="0.3">
      <c r="H333" s="19"/>
    </row>
    <row r="334" spans="1:8" x14ac:dyDescent="0.3">
      <c r="H334" s="19"/>
    </row>
    <row r="335" spans="1:8" x14ac:dyDescent="0.3">
      <c r="H335" s="19"/>
    </row>
    <row r="336" spans="1:8" x14ac:dyDescent="0.3">
      <c r="H336" s="19"/>
    </row>
    <row r="337" spans="8:8" x14ac:dyDescent="0.3">
      <c r="H337" s="19"/>
    </row>
    <row r="338" spans="8:8" x14ac:dyDescent="0.3">
      <c r="H338" s="19"/>
    </row>
    <row r="339" spans="8:8" x14ac:dyDescent="0.3">
      <c r="H339" s="19"/>
    </row>
    <row r="340" spans="8:8" x14ac:dyDescent="0.3">
      <c r="H340" s="19"/>
    </row>
    <row r="341" spans="8:8" x14ac:dyDescent="0.3">
      <c r="H341" s="19"/>
    </row>
    <row r="342" spans="8:8" x14ac:dyDescent="0.3">
      <c r="H342" s="19"/>
    </row>
    <row r="343" spans="8:8" x14ac:dyDescent="0.3">
      <c r="H343" s="19"/>
    </row>
    <row r="344" spans="8:8" x14ac:dyDescent="0.3">
      <c r="H344" s="19"/>
    </row>
    <row r="345" spans="8:8" x14ac:dyDescent="0.3">
      <c r="H345" s="19"/>
    </row>
    <row r="346" spans="8:8" x14ac:dyDescent="0.3">
      <c r="H346" s="19"/>
    </row>
    <row r="347" spans="8:8" x14ac:dyDescent="0.3">
      <c r="H347" s="19"/>
    </row>
    <row r="348" spans="8:8" x14ac:dyDescent="0.3">
      <c r="H348" s="19"/>
    </row>
    <row r="349" spans="8:8" x14ac:dyDescent="0.3">
      <c r="H349" s="19"/>
    </row>
    <row r="350" spans="8:8" x14ac:dyDescent="0.3">
      <c r="H350" s="19"/>
    </row>
    <row r="351" spans="8:8" x14ac:dyDescent="0.3">
      <c r="H351" s="19"/>
    </row>
    <row r="352" spans="8:8" x14ac:dyDescent="0.3">
      <c r="H352" s="19"/>
    </row>
    <row r="353" spans="8:8" x14ac:dyDescent="0.3">
      <c r="H353" s="19"/>
    </row>
    <row r="354" spans="8:8" x14ac:dyDescent="0.3">
      <c r="H354" s="19"/>
    </row>
    <row r="355" spans="8:8" x14ac:dyDescent="0.3">
      <c r="H355" s="19"/>
    </row>
    <row r="356" spans="8:8" x14ac:dyDescent="0.3">
      <c r="H356" s="19"/>
    </row>
    <row r="357" spans="8:8" x14ac:dyDescent="0.3">
      <c r="H357" s="19"/>
    </row>
    <row r="358" spans="8:8" x14ac:dyDescent="0.3">
      <c r="H358" s="19"/>
    </row>
    <row r="359" spans="8:8" x14ac:dyDescent="0.3">
      <c r="H359" s="19"/>
    </row>
    <row r="360" spans="8:8" x14ac:dyDescent="0.3">
      <c r="H360" s="19"/>
    </row>
    <row r="361" spans="8:8" x14ac:dyDescent="0.3">
      <c r="H361" s="19"/>
    </row>
    <row r="362" spans="8:8" x14ac:dyDescent="0.3">
      <c r="H362" s="19"/>
    </row>
    <row r="363" spans="8:8" x14ac:dyDescent="0.3">
      <c r="H363" s="19"/>
    </row>
    <row r="364" spans="8:8" x14ac:dyDescent="0.3">
      <c r="H364" s="19"/>
    </row>
    <row r="365" spans="8:8" x14ac:dyDescent="0.3">
      <c r="H365" s="19"/>
    </row>
    <row r="366" spans="8:8" x14ac:dyDescent="0.3">
      <c r="H366" s="19"/>
    </row>
    <row r="367" spans="8:8" x14ac:dyDescent="0.3">
      <c r="H367" s="19"/>
    </row>
    <row r="368" spans="8:8" x14ac:dyDescent="0.3">
      <c r="H368" s="19"/>
    </row>
    <row r="369" spans="8:8" x14ac:dyDescent="0.3">
      <c r="H369" s="19"/>
    </row>
    <row r="370" spans="8:8" x14ac:dyDescent="0.3">
      <c r="H370" s="19"/>
    </row>
    <row r="371" spans="8:8" x14ac:dyDescent="0.3">
      <c r="H371" s="19"/>
    </row>
    <row r="372" spans="8:8" x14ac:dyDescent="0.3">
      <c r="H372" s="19"/>
    </row>
    <row r="373" spans="8:8" x14ac:dyDescent="0.3">
      <c r="H373" s="19"/>
    </row>
    <row r="374" spans="8:8" x14ac:dyDescent="0.3">
      <c r="H374" s="19"/>
    </row>
    <row r="375" spans="8:8" x14ac:dyDescent="0.3">
      <c r="H375" s="19"/>
    </row>
    <row r="376" spans="8:8" x14ac:dyDescent="0.3">
      <c r="H376" s="19"/>
    </row>
    <row r="377" spans="8:8" x14ac:dyDescent="0.3">
      <c r="H377" s="19"/>
    </row>
    <row r="378" spans="8:8" x14ac:dyDescent="0.3">
      <c r="H378" s="19"/>
    </row>
    <row r="379" spans="8:8" x14ac:dyDescent="0.3">
      <c r="H379" s="19"/>
    </row>
    <row r="380" spans="8:8" x14ac:dyDescent="0.3">
      <c r="H380" s="19"/>
    </row>
    <row r="381" spans="8:8" x14ac:dyDescent="0.3">
      <c r="H381" s="19"/>
    </row>
    <row r="382" spans="8:8" x14ac:dyDescent="0.3">
      <c r="H382" s="19"/>
    </row>
    <row r="383" spans="8:8" x14ac:dyDescent="0.3">
      <c r="H383" s="19"/>
    </row>
    <row r="384" spans="8:8" x14ac:dyDescent="0.3">
      <c r="H384" s="19"/>
    </row>
    <row r="385" spans="8:8" x14ac:dyDescent="0.3">
      <c r="H385" s="19"/>
    </row>
    <row r="386" spans="8:8" x14ac:dyDescent="0.3">
      <c r="H386" s="19"/>
    </row>
    <row r="387" spans="8:8" x14ac:dyDescent="0.3">
      <c r="H387" s="19"/>
    </row>
    <row r="388" spans="8:8" x14ac:dyDescent="0.3">
      <c r="H388" s="19"/>
    </row>
    <row r="389" spans="8:8" x14ac:dyDescent="0.3">
      <c r="H389" s="19"/>
    </row>
    <row r="390" spans="8:8" x14ac:dyDescent="0.3">
      <c r="H390" s="19"/>
    </row>
    <row r="391" spans="8:8" x14ac:dyDescent="0.3">
      <c r="H391" s="19"/>
    </row>
    <row r="392" spans="8:8" x14ac:dyDescent="0.3">
      <c r="H392" s="19"/>
    </row>
    <row r="393" spans="8:8" x14ac:dyDescent="0.3">
      <c r="H393" s="19"/>
    </row>
    <row r="394" spans="8:8" x14ac:dyDescent="0.3">
      <c r="H394" s="19"/>
    </row>
    <row r="395" spans="8:8" x14ac:dyDescent="0.3">
      <c r="H395" s="19"/>
    </row>
    <row r="396" spans="8:8" x14ac:dyDescent="0.3">
      <c r="H396" s="19"/>
    </row>
    <row r="397" spans="8:8" x14ac:dyDescent="0.3">
      <c r="H397" s="19"/>
    </row>
    <row r="398" spans="8:8" x14ac:dyDescent="0.3">
      <c r="H398" s="19"/>
    </row>
    <row r="399" spans="8:8" x14ac:dyDescent="0.3">
      <c r="H399" s="19"/>
    </row>
    <row r="400" spans="8:8" x14ac:dyDescent="0.3">
      <c r="H400" s="19"/>
    </row>
    <row r="401" spans="8:8" x14ac:dyDescent="0.3">
      <c r="H401" s="19"/>
    </row>
    <row r="402" spans="8:8" x14ac:dyDescent="0.3">
      <c r="H402" s="19"/>
    </row>
    <row r="403" spans="8:8" x14ac:dyDescent="0.3">
      <c r="H403" s="19"/>
    </row>
    <row r="404" spans="8:8" x14ac:dyDescent="0.3">
      <c r="H404" s="19"/>
    </row>
    <row r="405" spans="8:8" x14ac:dyDescent="0.3">
      <c r="H405" s="19"/>
    </row>
    <row r="406" spans="8:8" x14ac:dyDescent="0.3">
      <c r="H406" s="19"/>
    </row>
    <row r="407" spans="8:8" x14ac:dyDescent="0.3">
      <c r="H407" s="19"/>
    </row>
    <row r="408" spans="8:8" x14ac:dyDescent="0.3">
      <c r="H408" s="19"/>
    </row>
    <row r="409" spans="8:8" x14ac:dyDescent="0.3">
      <c r="H409" s="19"/>
    </row>
    <row r="410" spans="8:8" x14ac:dyDescent="0.3">
      <c r="H410" s="19"/>
    </row>
    <row r="411" spans="8:8" x14ac:dyDescent="0.3">
      <c r="H411" s="19"/>
    </row>
    <row r="412" spans="8:8" x14ac:dyDescent="0.3">
      <c r="H412" s="19"/>
    </row>
    <row r="413" spans="8:8" x14ac:dyDescent="0.3">
      <c r="H413" s="19"/>
    </row>
    <row r="414" spans="8:8" x14ac:dyDescent="0.3">
      <c r="H414" s="19"/>
    </row>
    <row r="415" spans="8:8" x14ac:dyDescent="0.3">
      <c r="H415" s="19"/>
    </row>
    <row r="416" spans="8:8" x14ac:dyDescent="0.3">
      <c r="H416" s="19"/>
    </row>
    <row r="417" spans="8:8" x14ac:dyDescent="0.3">
      <c r="H417" s="19"/>
    </row>
    <row r="418" spans="8:8" x14ac:dyDescent="0.3">
      <c r="H418" s="19"/>
    </row>
    <row r="419" spans="8:8" x14ac:dyDescent="0.3">
      <c r="H419" s="19"/>
    </row>
    <row r="420" spans="8:8" x14ac:dyDescent="0.3">
      <c r="H420" s="19"/>
    </row>
    <row r="421" spans="8:8" x14ac:dyDescent="0.3">
      <c r="H421" s="19"/>
    </row>
    <row r="422" spans="8:8" x14ac:dyDescent="0.3">
      <c r="H422" s="19"/>
    </row>
    <row r="423" spans="8:8" x14ac:dyDescent="0.3">
      <c r="H423" s="19"/>
    </row>
    <row r="424" spans="8:8" x14ac:dyDescent="0.3">
      <c r="H424" s="19"/>
    </row>
    <row r="425" spans="8:8" x14ac:dyDescent="0.3">
      <c r="H425" s="19"/>
    </row>
    <row r="426" spans="8:8" x14ac:dyDescent="0.3">
      <c r="H426" s="19"/>
    </row>
    <row r="427" spans="8:8" x14ac:dyDescent="0.3">
      <c r="H427" s="19"/>
    </row>
    <row r="428" spans="8:8" x14ac:dyDescent="0.3">
      <c r="H428" s="19"/>
    </row>
    <row r="429" spans="8:8" x14ac:dyDescent="0.3">
      <c r="H429" s="19"/>
    </row>
    <row r="430" spans="8:8" x14ac:dyDescent="0.3">
      <c r="H430" s="19"/>
    </row>
    <row r="431" spans="8:8" x14ac:dyDescent="0.3">
      <c r="H431" s="19"/>
    </row>
    <row r="432" spans="8:8" x14ac:dyDescent="0.3">
      <c r="H432" s="19"/>
    </row>
    <row r="433" spans="8:8" x14ac:dyDescent="0.3">
      <c r="H433" s="19"/>
    </row>
    <row r="434" spans="8:8" x14ac:dyDescent="0.3">
      <c r="H434" s="19"/>
    </row>
    <row r="435" spans="8:8" x14ac:dyDescent="0.3">
      <c r="H435" s="19"/>
    </row>
    <row r="436" spans="8:8" x14ac:dyDescent="0.3">
      <c r="H436" s="19"/>
    </row>
    <row r="437" spans="8:8" x14ac:dyDescent="0.3">
      <c r="H437" s="19"/>
    </row>
    <row r="438" spans="8:8" x14ac:dyDescent="0.3">
      <c r="H438" s="19"/>
    </row>
    <row r="439" spans="8:8" x14ac:dyDescent="0.3">
      <c r="H439" s="19"/>
    </row>
    <row r="440" spans="8:8" x14ac:dyDescent="0.3">
      <c r="H440" s="19"/>
    </row>
    <row r="441" spans="8:8" x14ac:dyDescent="0.3">
      <c r="H441" s="19"/>
    </row>
    <row r="442" spans="8:8" x14ac:dyDescent="0.3">
      <c r="H442" s="19"/>
    </row>
    <row r="443" spans="8:8" x14ac:dyDescent="0.3">
      <c r="H443" s="19"/>
    </row>
    <row r="444" spans="8:8" x14ac:dyDescent="0.3">
      <c r="H444" s="19"/>
    </row>
    <row r="445" spans="8:8" x14ac:dyDescent="0.3">
      <c r="H445" s="19"/>
    </row>
    <row r="446" spans="8:8" x14ac:dyDescent="0.3">
      <c r="H446" s="19"/>
    </row>
    <row r="447" spans="8:8" x14ac:dyDescent="0.3">
      <c r="H447" s="19"/>
    </row>
    <row r="448" spans="8:8" x14ac:dyDescent="0.3">
      <c r="H448" s="19"/>
    </row>
    <row r="449" spans="8:8" x14ac:dyDescent="0.3">
      <c r="H449" s="19"/>
    </row>
    <row r="450" spans="8:8" x14ac:dyDescent="0.3">
      <c r="H450" s="19"/>
    </row>
    <row r="451" spans="8:8" x14ac:dyDescent="0.3">
      <c r="H451" s="19"/>
    </row>
    <row r="452" spans="8:8" x14ac:dyDescent="0.3">
      <c r="H452" s="19"/>
    </row>
    <row r="453" spans="8:8" x14ac:dyDescent="0.3">
      <c r="H453" s="19"/>
    </row>
    <row r="454" spans="8:8" x14ac:dyDescent="0.3">
      <c r="H454" s="19"/>
    </row>
    <row r="455" spans="8:8" x14ac:dyDescent="0.3">
      <c r="H455" s="19"/>
    </row>
    <row r="456" spans="8:8" x14ac:dyDescent="0.3">
      <c r="H456" s="19"/>
    </row>
    <row r="457" spans="8:8" x14ac:dyDescent="0.3">
      <c r="H457" s="19"/>
    </row>
    <row r="458" spans="8:8" x14ac:dyDescent="0.3">
      <c r="H458" s="19"/>
    </row>
    <row r="459" spans="8:8" x14ac:dyDescent="0.3">
      <c r="H459" s="19"/>
    </row>
    <row r="460" spans="8:8" x14ac:dyDescent="0.3">
      <c r="H460" s="19"/>
    </row>
    <row r="461" spans="8:8" x14ac:dyDescent="0.3">
      <c r="H461" s="19"/>
    </row>
    <row r="462" spans="8:8" x14ac:dyDescent="0.3">
      <c r="H462" s="19"/>
    </row>
    <row r="463" spans="8:8" x14ac:dyDescent="0.3">
      <c r="H463" s="19"/>
    </row>
    <row r="464" spans="8:8" x14ac:dyDescent="0.3">
      <c r="H464" s="19"/>
    </row>
    <row r="465" spans="8:8" x14ac:dyDescent="0.3">
      <c r="H465" s="19"/>
    </row>
    <row r="466" spans="8:8" x14ac:dyDescent="0.3">
      <c r="H466" s="19"/>
    </row>
    <row r="467" spans="8:8" x14ac:dyDescent="0.3">
      <c r="H467" s="19"/>
    </row>
    <row r="468" spans="8:8" x14ac:dyDescent="0.3">
      <c r="H468" s="19"/>
    </row>
    <row r="469" spans="8:8" x14ac:dyDescent="0.3">
      <c r="H469" s="19"/>
    </row>
    <row r="470" spans="8:8" x14ac:dyDescent="0.3">
      <c r="H470" s="19"/>
    </row>
    <row r="471" spans="8:8" x14ac:dyDescent="0.3">
      <c r="H471" s="19"/>
    </row>
    <row r="472" spans="8:8" x14ac:dyDescent="0.3">
      <c r="H472" s="19"/>
    </row>
    <row r="473" spans="8:8" x14ac:dyDescent="0.3">
      <c r="H473" s="19"/>
    </row>
    <row r="474" spans="8:8" x14ac:dyDescent="0.3">
      <c r="H474" s="19"/>
    </row>
    <row r="475" spans="8:8" x14ac:dyDescent="0.3">
      <c r="H475" s="19"/>
    </row>
    <row r="476" spans="8:8" x14ac:dyDescent="0.3">
      <c r="H476" s="19"/>
    </row>
    <row r="477" spans="8:8" x14ac:dyDescent="0.3">
      <c r="H477" s="19"/>
    </row>
    <row r="478" spans="8:8" x14ac:dyDescent="0.3">
      <c r="H478" s="19"/>
    </row>
    <row r="479" spans="8:8" x14ac:dyDescent="0.3">
      <c r="H479" s="19"/>
    </row>
    <row r="480" spans="8:8" x14ac:dyDescent="0.3">
      <c r="H480" s="19"/>
    </row>
    <row r="481" spans="8:8" x14ac:dyDescent="0.3">
      <c r="H481" s="19"/>
    </row>
    <row r="482" spans="8:8" x14ac:dyDescent="0.3">
      <c r="H482" s="19"/>
    </row>
    <row r="483" spans="8:8" x14ac:dyDescent="0.3">
      <c r="H483" s="19"/>
    </row>
    <row r="484" spans="8:8" x14ac:dyDescent="0.3">
      <c r="H484" s="19"/>
    </row>
    <row r="485" spans="8:8" x14ac:dyDescent="0.3">
      <c r="H485" s="19"/>
    </row>
    <row r="486" spans="8:8" x14ac:dyDescent="0.3">
      <c r="H486" s="19"/>
    </row>
    <row r="487" spans="8:8" x14ac:dyDescent="0.3">
      <c r="H487" s="19"/>
    </row>
    <row r="488" spans="8:8" x14ac:dyDescent="0.3">
      <c r="H488" s="19"/>
    </row>
    <row r="489" spans="8:8" x14ac:dyDescent="0.3">
      <c r="H489" s="19"/>
    </row>
    <row r="490" spans="8:8" x14ac:dyDescent="0.3">
      <c r="H490" s="19"/>
    </row>
    <row r="491" spans="8:8" x14ac:dyDescent="0.3">
      <c r="H491" s="19"/>
    </row>
    <row r="492" spans="8:8" x14ac:dyDescent="0.3">
      <c r="H492" s="19"/>
    </row>
    <row r="493" spans="8:8" x14ac:dyDescent="0.3">
      <c r="H493" s="19"/>
    </row>
    <row r="494" spans="8:8" x14ac:dyDescent="0.3">
      <c r="H494" s="19"/>
    </row>
    <row r="495" spans="8:8" x14ac:dyDescent="0.3">
      <c r="H495" s="19"/>
    </row>
    <row r="496" spans="8:8" x14ac:dyDescent="0.3">
      <c r="H496" s="19"/>
    </row>
    <row r="497" spans="8:8" x14ac:dyDescent="0.3">
      <c r="H497" s="19"/>
    </row>
    <row r="498" spans="8:8" x14ac:dyDescent="0.3">
      <c r="H498" s="19"/>
    </row>
    <row r="499" spans="8:8" x14ac:dyDescent="0.3">
      <c r="H499" s="19"/>
    </row>
    <row r="500" spans="8:8" x14ac:dyDescent="0.3">
      <c r="H500" s="19"/>
    </row>
    <row r="501" spans="8:8" x14ac:dyDescent="0.3">
      <c r="H501" s="19"/>
    </row>
    <row r="502" spans="8:8" x14ac:dyDescent="0.3">
      <c r="H502" s="19"/>
    </row>
    <row r="503" spans="8:8" x14ac:dyDescent="0.3">
      <c r="H503" s="19"/>
    </row>
    <row r="504" spans="8:8" x14ac:dyDescent="0.3">
      <c r="H504" s="19"/>
    </row>
    <row r="505" spans="8:8" x14ac:dyDescent="0.3">
      <c r="H505" s="19"/>
    </row>
    <row r="506" spans="8:8" x14ac:dyDescent="0.3">
      <c r="H506" s="19"/>
    </row>
    <row r="507" spans="8:8" x14ac:dyDescent="0.3">
      <c r="H507" s="19"/>
    </row>
    <row r="508" spans="8:8" x14ac:dyDescent="0.3">
      <c r="H508" s="19"/>
    </row>
    <row r="509" spans="8:8" x14ac:dyDescent="0.3">
      <c r="H509" s="19"/>
    </row>
    <row r="510" spans="8:8" x14ac:dyDescent="0.3">
      <c r="H510" s="19"/>
    </row>
    <row r="511" spans="8:8" x14ac:dyDescent="0.3">
      <c r="H511" s="19"/>
    </row>
    <row r="512" spans="8:8" x14ac:dyDescent="0.3">
      <c r="H512" s="19"/>
    </row>
    <row r="513" spans="8:8" x14ac:dyDescent="0.3">
      <c r="H513" s="19"/>
    </row>
    <row r="514" spans="8:8" x14ac:dyDescent="0.3">
      <c r="H514" s="19"/>
    </row>
    <row r="515" spans="8:8" x14ac:dyDescent="0.3">
      <c r="H515" s="19"/>
    </row>
    <row r="516" spans="8:8" x14ac:dyDescent="0.3">
      <c r="H516" s="19"/>
    </row>
    <row r="517" spans="8:8" x14ac:dyDescent="0.3">
      <c r="H517" s="19"/>
    </row>
    <row r="518" spans="8:8" x14ac:dyDescent="0.3">
      <c r="H518" s="19"/>
    </row>
    <row r="519" spans="8:8" x14ac:dyDescent="0.3">
      <c r="H519" s="19"/>
    </row>
    <row r="520" spans="8:8" x14ac:dyDescent="0.3">
      <c r="H520" s="19"/>
    </row>
    <row r="521" spans="8:8" x14ac:dyDescent="0.3">
      <c r="H521" s="19"/>
    </row>
    <row r="522" spans="8:8" x14ac:dyDescent="0.3">
      <c r="H522" s="19"/>
    </row>
    <row r="523" spans="8:8" x14ac:dyDescent="0.3">
      <c r="H523" s="19"/>
    </row>
    <row r="524" spans="8:8" x14ac:dyDescent="0.3">
      <c r="H524" s="19"/>
    </row>
    <row r="525" spans="8:8" x14ac:dyDescent="0.3">
      <c r="H525" s="19"/>
    </row>
  </sheetData>
  <autoFilter ref="A7:H259" xr:uid="{36AABD63-6CD1-44F9-85FF-7BE066469EBE}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61DB-5460-458D-A257-63A1D4383EF4}">
  <sheetPr>
    <outlinePr summaryBelow="0" summaryRight="0"/>
  </sheetPr>
  <dimension ref="A1:AC1496"/>
  <sheetViews>
    <sheetView topLeftCell="A97" workbookViewId="0">
      <selection activeCell="D28" sqref="D28"/>
    </sheetView>
  </sheetViews>
  <sheetFormatPr defaultColWidth="12.6640625" defaultRowHeight="15.75" customHeight="1" outlineLevelRow="1" x14ac:dyDescent="0.25"/>
  <cols>
    <col min="1" max="1" width="12.6640625" style="52"/>
    <col min="2" max="2" width="16.88671875" style="52" customWidth="1"/>
    <col min="3" max="3" width="25.6640625" style="52" customWidth="1"/>
    <col min="4" max="4" width="38.6640625" style="52" customWidth="1"/>
    <col min="5" max="5" width="25" style="52" customWidth="1"/>
    <col min="6" max="6" width="43.109375" style="52" customWidth="1"/>
    <col min="7" max="7" width="67.6640625" style="52" customWidth="1"/>
    <col min="8" max="16384" width="12.6640625" style="52"/>
  </cols>
  <sheetData>
    <row r="1" spans="1:29" ht="17.399999999999999" x14ac:dyDescent="0.3">
      <c r="B1" s="288" t="s">
        <v>379</v>
      </c>
      <c r="C1" s="289"/>
      <c r="D1" s="289"/>
      <c r="E1" s="289"/>
      <c r="F1" s="289"/>
      <c r="G1" s="289"/>
    </row>
    <row r="2" spans="1:29" ht="13.2" x14ac:dyDescent="0.25">
      <c r="B2" s="53" t="s">
        <v>380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ht="13.2" x14ac:dyDescent="0.25">
      <c r="B3" s="55" t="s">
        <v>381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1:29" ht="13.2" x14ac:dyDescent="0.25">
      <c r="B4" s="56"/>
      <c r="C4" s="56"/>
      <c r="D4" s="56"/>
      <c r="E4" s="56"/>
      <c r="F4" s="56"/>
      <c r="G4" s="56"/>
      <c r="H4" s="57"/>
      <c r="I4" s="57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</row>
    <row r="5" spans="1:29" ht="13.2" x14ac:dyDescent="0.25">
      <c r="B5" s="58" t="s">
        <v>382</v>
      </c>
      <c r="C5" s="58" t="s">
        <v>383</v>
      </c>
      <c r="D5" s="58" t="s">
        <v>86</v>
      </c>
      <c r="E5" s="58" t="s">
        <v>28</v>
      </c>
      <c r="F5" s="58" t="s">
        <v>384</v>
      </c>
      <c r="G5" s="58" t="s">
        <v>385</v>
      </c>
      <c r="H5" s="57"/>
      <c r="I5" s="57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</row>
    <row r="6" spans="1:29" ht="13.2" x14ac:dyDescent="0.25">
      <c r="B6" s="59">
        <v>45573</v>
      </c>
      <c r="C6" s="60" t="s">
        <v>386</v>
      </c>
      <c r="D6" s="60" t="s">
        <v>387</v>
      </c>
      <c r="E6" s="60" t="s">
        <v>388</v>
      </c>
      <c r="F6" s="60"/>
      <c r="G6" s="60"/>
    </row>
    <row r="7" spans="1:29" ht="13.2" x14ac:dyDescent="0.25">
      <c r="B7" s="59">
        <v>45573</v>
      </c>
      <c r="C7" s="60" t="s">
        <v>386</v>
      </c>
      <c r="D7" s="60" t="s">
        <v>389</v>
      </c>
      <c r="E7" s="60" t="s">
        <v>388</v>
      </c>
      <c r="F7" s="60"/>
      <c r="G7" s="60"/>
    </row>
    <row r="8" spans="1:29" ht="13.2" x14ac:dyDescent="0.25">
      <c r="B8" s="59">
        <v>45573</v>
      </c>
      <c r="C8" s="60" t="s">
        <v>390</v>
      </c>
      <c r="D8" s="60" t="s">
        <v>391</v>
      </c>
      <c r="E8" s="60"/>
      <c r="F8" s="60"/>
      <c r="G8" s="60"/>
    </row>
    <row r="9" spans="1:29" ht="13.2" x14ac:dyDescent="0.25">
      <c r="B9" s="60"/>
      <c r="C9" s="60"/>
      <c r="D9" s="60"/>
      <c r="E9" s="60"/>
      <c r="F9" s="60"/>
      <c r="G9" s="60"/>
    </row>
    <row r="10" spans="1:29" ht="13.2" x14ac:dyDescent="0.25">
      <c r="B10" s="61"/>
      <c r="C10" s="60"/>
      <c r="D10" s="62"/>
      <c r="E10" s="60"/>
      <c r="F10" s="60"/>
      <c r="G10" s="60"/>
    </row>
    <row r="11" spans="1:29" ht="13.2" x14ac:dyDescent="0.25">
      <c r="A11" s="52" t="s">
        <v>1505</v>
      </c>
      <c r="B11" s="290" t="s">
        <v>392</v>
      </c>
      <c r="C11" s="291"/>
      <c r="D11" s="291"/>
      <c r="E11" s="291"/>
      <c r="F11" s="291"/>
      <c r="G11" s="292"/>
    </row>
    <row r="12" spans="1:29" ht="13.2" outlineLevel="1" x14ac:dyDescent="0.25">
      <c r="B12" s="59"/>
      <c r="C12" s="60"/>
      <c r="D12" s="60"/>
      <c r="E12" s="60"/>
      <c r="F12" s="60"/>
      <c r="G12" s="60"/>
    </row>
    <row r="13" spans="1:29" ht="13.2" outlineLevel="1" x14ac:dyDescent="0.25">
      <c r="B13" s="59">
        <v>45587</v>
      </c>
      <c r="C13" s="60" t="s">
        <v>393</v>
      </c>
      <c r="D13" s="62" t="s">
        <v>394</v>
      </c>
      <c r="E13" s="60" t="s">
        <v>386</v>
      </c>
      <c r="F13" s="60" t="s">
        <v>395</v>
      </c>
      <c r="G13" s="60"/>
    </row>
    <row r="14" spans="1:29" ht="13.2" outlineLevel="1" x14ac:dyDescent="0.25">
      <c r="B14" s="59">
        <v>45587</v>
      </c>
      <c r="C14" s="60" t="s">
        <v>396</v>
      </c>
      <c r="D14" s="60" t="s">
        <v>397</v>
      </c>
      <c r="E14" s="60" t="s">
        <v>398</v>
      </c>
      <c r="F14" s="60" t="s">
        <v>399</v>
      </c>
      <c r="G14" s="60" t="s">
        <v>400</v>
      </c>
    </row>
    <row r="15" spans="1:29" ht="13.2" outlineLevel="1" x14ac:dyDescent="0.25">
      <c r="B15" s="59">
        <v>45587</v>
      </c>
      <c r="C15" s="60" t="s">
        <v>401</v>
      </c>
      <c r="D15" s="60" t="s">
        <v>402</v>
      </c>
      <c r="E15" s="60" t="s">
        <v>403</v>
      </c>
      <c r="F15" s="60" t="s">
        <v>404</v>
      </c>
      <c r="G15" s="60" t="s">
        <v>405</v>
      </c>
    </row>
    <row r="16" spans="1:29" ht="13.2" outlineLevel="1" x14ac:dyDescent="0.25">
      <c r="B16" s="59">
        <v>45608</v>
      </c>
      <c r="C16" s="60" t="s">
        <v>406</v>
      </c>
      <c r="D16" s="60" t="s">
        <v>407</v>
      </c>
      <c r="E16" s="60" t="s">
        <v>408</v>
      </c>
      <c r="F16" s="60" t="s">
        <v>409</v>
      </c>
      <c r="G16" s="60" t="s">
        <v>410</v>
      </c>
    </row>
    <row r="17" spans="2:7" ht="13.2" outlineLevel="1" x14ac:dyDescent="0.25">
      <c r="B17" s="59">
        <v>45608</v>
      </c>
      <c r="C17" s="60" t="s">
        <v>411</v>
      </c>
      <c r="D17" s="62" t="s">
        <v>412</v>
      </c>
      <c r="E17" s="60" t="s">
        <v>413</v>
      </c>
      <c r="F17" s="60" t="s">
        <v>409</v>
      </c>
      <c r="G17" s="60"/>
    </row>
    <row r="18" spans="2:7" ht="13.2" outlineLevel="1" x14ac:dyDescent="0.25">
      <c r="B18" s="59">
        <v>45608</v>
      </c>
      <c r="C18" s="60" t="s">
        <v>411</v>
      </c>
      <c r="D18" s="62" t="s">
        <v>414</v>
      </c>
      <c r="E18" s="60" t="s">
        <v>413</v>
      </c>
      <c r="F18" s="60" t="s">
        <v>409</v>
      </c>
      <c r="G18" s="60"/>
    </row>
    <row r="19" spans="2:7" ht="13.2" outlineLevel="1" x14ac:dyDescent="0.25">
      <c r="B19" s="59">
        <v>45608</v>
      </c>
      <c r="C19" s="60" t="s">
        <v>411</v>
      </c>
      <c r="D19" s="62" t="s">
        <v>415</v>
      </c>
      <c r="E19" s="60" t="s">
        <v>416</v>
      </c>
      <c r="F19" s="60" t="s">
        <v>409</v>
      </c>
      <c r="G19" s="60"/>
    </row>
    <row r="20" spans="2:7" ht="13.2" outlineLevel="1" x14ac:dyDescent="0.25">
      <c r="B20" s="59">
        <v>45608</v>
      </c>
      <c r="C20" s="60" t="s">
        <v>411</v>
      </c>
      <c r="D20" s="62" t="s">
        <v>417</v>
      </c>
      <c r="E20" s="60" t="s">
        <v>416</v>
      </c>
      <c r="F20" s="60" t="s">
        <v>409</v>
      </c>
      <c r="G20" s="60"/>
    </row>
    <row r="21" spans="2:7" ht="13.2" outlineLevel="1" x14ac:dyDescent="0.25">
      <c r="B21" s="59">
        <v>45608</v>
      </c>
      <c r="C21" s="60" t="s">
        <v>418</v>
      </c>
      <c r="D21" s="62" t="s">
        <v>419</v>
      </c>
      <c r="E21" s="60" t="s">
        <v>416</v>
      </c>
      <c r="F21" s="60" t="s">
        <v>409</v>
      </c>
      <c r="G21" s="60"/>
    </row>
    <row r="22" spans="2:7" ht="13.2" outlineLevel="1" x14ac:dyDescent="0.25">
      <c r="B22" s="59">
        <v>45608</v>
      </c>
      <c r="C22" s="60" t="s">
        <v>406</v>
      </c>
      <c r="D22" s="62" t="s">
        <v>420</v>
      </c>
      <c r="E22" s="60" t="s">
        <v>421</v>
      </c>
      <c r="F22" s="60" t="s">
        <v>409</v>
      </c>
      <c r="G22" s="60"/>
    </row>
    <row r="23" spans="2:7" ht="13.2" outlineLevel="1" x14ac:dyDescent="0.25">
      <c r="B23" s="59">
        <v>45608</v>
      </c>
      <c r="C23" s="60" t="s">
        <v>406</v>
      </c>
      <c r="D23" s="60" t="s">
        <v>422</v>
      </c>
      <c r="E23" s="64" t="s">
        <v>421</v>
      </c>
      <c r="F23" s="60" t="s">
        <v>409</v>
      </c>
      <c r="G23" s="60"/>
    </row>
    <row r="24" spans="2:7" ht="13.2" outlineLevel="1" x14ac:dyDescent="0.25">
      <c r="B24" s="59">
        <v>45608</v>
      </c>
      <c r="C24" s="60" t="s">
        <v>423</v>
      </c>
      <c r="D24" s="62" t="s">
        <v>424</v>
      </c>
      <c r="E24" s="60" t="s">
        <v>425</v>
      </c>
      <c r="F24" s="60" t="s">
        <v>409</v>
      </c>
      <c r="G24" s="60"/>
    </row>
    <row r="25" spans="2:7" ht="13.2" outlineLevel="1" x14ac:dyDescent="0.25">
      <c r="B25" s="59">
        <v>45608</v>
      </c>
      <c r="C25" s="60" t="s">
        <v>423</v>
      </c>
      <c r="D25" s="62" t="s">
        <v>426</v>
      </c>
      <c r="E25" s="60" t="s">
        <v>427</v>
      </c>
      <c r="F25" s="60" t="s">
        <v>409</v>
      </c>
      <c r="G25" s="60"/>
    </row>
    <row r="26" spans="2:7" ht="13.2" outlineLevel="1" x14ac:dyDescent="0.25">
      <c r="B26" s="59">
        <v>45608</v>
      </c>
      <c r="C26" s="60" t="s">
        <v>423</v>
      </c>
      <c r="D26" s="62" t="s">
        <v>428</v>
      </c>
      <c r="E26" s="60" t="s">
        <v>427</v>
      </c>
      <c r="F26" s="60" t="s">
        <v>409</v>
      </c>
      <c r="G26" s="60"/>
    </row>
    <row r="27" spans="2:7" ht="26.4" outlineLevel="1" x14ac:dyDescent="0.25">
      <c r="B27" s="59">
        <v>45636</v>
      </c>
      <c r="C27" s="60" t="s">
        <v>396</v>
      </c>
      <c r="D27" s="62" t="s">
        <v>429</v>
      </c>
      <c r="E27" s="60" t="s">
        <v>430</v>
      </c>
      <c r="F27" s="60" t="s">
        <v>409</v>
      </c>
      <c r="G27" s="65" t="s">
        <v>431</v>
      </c>
    </row>
    <row r="28" spans="2:7" ht="13.2" outlineLevel="1" x14ac:dyDescent="0.25">
      <c r="B28" s="66">
        <v>45658</v>
      </c>
      <c r="C28" s="60" t="s">
        <v>432</v>
      </c>
      <c r="D28" s="62" t="s">
        <v>433</v>
      </c>
      <c r="E28" s="60" t="s">
        <v>398</v>
      </c>
      <c r="F28" s="60" t="s">
        <v>434</v>
      </c>
      <c r="G28" s="60"/>
    </row>
    <row r="29" spans="2:7" ht="13.2" outlineLevel="1" x14ac:dyDescent="0.25">
      <c r="B29" s="67" t="s">
        <v>435</v>
      </c>
      <c r="C29" s="60" t="s">
        <v>418</v>
      </c>
      <c r="D29" s="60" t="s">
        <v>436</v>
      </c>
      <c r="E29" s="60" t="s">
        <v>437</v>
      </c>
      <c r="F29" s="60" t="s">
        <v>438</v>
      </c>
      <c r="G29" s="60"/>
    </row>
    <row r="30" spans="2:7" ht="13.2" outlineLevel="1" x14ac:dyDescent="0.25">
      <c r="B30" s="67" t="s">
        <v>435</v>
      </c>
      <c r="C30" s="60" t="s">
        <v>439</v>
      </c>
      <c r="D30" s="60" t="s">
        <v>440</v>
      </c>
      <c r="E30" s="60" t="s">
        <v>441</v>
      </c>
      <c r="F30" s="60" t="s">
        <v>442</v>
      </c>
      <c r="G30" s="60"/>
    </row>
    <row r="31" spans="2:7" ht="13.2" outlineLevel="1" x14ac:dyDescent="0.25">
      <c r="B31" s="67" t="s">
        <v>435</v>
      </c>
      <c r="C31" s="60" t="s">
        <v>439</v>
      </c>
      <c r="D31" s="60" t="s">
        <v>443</v>
      </c>
      <c r="E31" s="60" t="s">
        <v>441</v>
      </c>
      <c r="F31" s="60" t="s">
        <v>442</v>
      </c>
      <c r="G31" s="60"/>
    </row>
    <row r="32" spans="2:7" ht="13.2" outlineLevel="1" x14ac:dyDescent="0.25">
      <c r="B32" s="67" t="s">
        <v>435</v>
      </c>
      <c r="C32" s="60" t="s">
        <v>444</v>
      </c>
      <c r="D32" s="60" t="s">
        <v>445</v>
      </c>
      <c r="E32" s="60" t="s">
        <v>98</v>
      </c>
      <c r="F32" s="60" t="s">
        <v>442</v>
      </c>
      <c r="G32" s="60"/>
    </row>
    <row r="33" spans="2:7" ht="13.2" outlineLevel="1" x14ac:dyDescent="0.25">
      <c r="B33" s="67" t="s">
        <v>435</v>
      </c>
      <c r="C33" s="60" t="s">
        <v>411</v>
      </c>
      <c r="D33" s="60" t="s">
        <v>446</v>
      </c>
      <c r="E33" s="60" t="s">
        <v>447</v>
      </c>
      <c r="F33" s="60" t="s">
        <v>448</v>
      </c>
      <c r="G33" s="60"/>
    </row>
    <row r="34" spans="2:7" ht="13.2" outlineLevel="1" x14ac:dyDescent="0.25">
      <c r="B34" s="67" t="s">
        <v>435</v>
      </c>
      <c r="C34" s="60" t="s">
        <v>411</v>
      </c>
      <c r="D34" s="60" t="s">
        <v>449</v>
      </c>
      <c r="E34" s="60" t="s">
        <v>447</v>
      </c>
      <c r="F34" s="60" t="s">
        <v>448</v>
      </c>
      <c r="G34" s="60"/>
    </row>
    <row r="35" spans="2:7" ht="13.2" outlineLevel="1" x14ac:dyDescent="0.25">
      <c r="B35" s="67" t="s">
        <v>435</v>
      </c>
      <c r="C35" s="60" t="s">
        <v>411</v>
      </c>
      <c r="D35" s="60" t="s">
        <v>446</v>
      </c>
      <c r="E35" s="60" t="s">
        <v>450</v>
      </c>
      <c r="F35" s="60" t="s">
        <v>442</v>
      </c>
      <c r="G35" s="60"/>
    </row>
    <row r="36" spans="2:7" ht="13.2" outlineLevel="1" x14ac:dyDescent="0.25">
      <c r="B36" s="67" t="s">
        <v>435</v>
      </c>
      <c r="C36" s="60" t="s">
        <v>411</v>
      </c>
      <c r="D36" s="60" t="s">
        <v>451</v>
      </c>
      <c r="E36" s="60" t="s">
        <v>450</v>
      </c>
      <c r="F36" s="60" t="s">
        <v>442</v>
      </c>
      <c r="G36" s="60"/>
    </row>
    <row r="37" spans="2:7" ht="13.2" outlineLevel="1" x14ac:dyDescent="0.25">
      <c r="B37" s="67" t="s">
        <v>435</v>
      </c>
      <c r="C37" s="60" t="s">
        <v>418</v>
      </c>
      <c r="D37" s="60" t="s">
        <v>452</v>
      </c>
      <c r="E37" s="60" t="s">
        <v>453</v>
      </c>
      <c r="F37" s="60" t="s">
        <v>448</v>
      </c>
      <c r="G37" s="60"/>
    </row>
    <row r="38" spans="2:7" ht="13.2" outlineLevel="1" x14ac:dyDescent="0.25">
      <c r="B38" s="67" t="s">
        <v>435</v>
      </c>
      <c r="C38" s="60" t="s">
        <v>418</v>
      </c>
      <c r="D38" s="60" t="s">
        <v>454</v>
      </c>
      <c r="E38" s="60" t="s">
        <v>453</v>
      </c>
      <c r="F38" s="60" t="s">
        <v>448</v>
      </c>
      <c r="G38" s="60"/>
    </row>
    <row r="39" spans="2:7" ht="13.2" outlineLevel="1" x14ac:dyDescent="0.25">
      <c r="B39" s="67" t="s">
        <v>435</v>
      </c>
      <c r="C39" s="60" t="s">
        <v>418</v>
      </c>
      <c r="D39" s="60" t="s">
        <v>452</v>
      </c>
      <c r="E39" s="60" t="s">
        <v>416</v>
      </c>
      <c r="F39" s="60" t="s">
        <v>442</v>
      </c>
      <c r="G39" s="60"/>
    </row>
    <row r="40" spans="2:7" ht="13.2" outlineLevel="1" x14ac:dyDescent="0.25">
      <c r="B40" s="67" t="s">
        <v>435</v>
      </c>
      <c r="C40" s="60" t="s">
        <v>418</v>
      </c>
      <c r="D40" s="60" t="s">
        <v>454</v>
      </c>
      <c r="E40" s="60" t="s">
        <v>416</v>
      </c>
      <c r="F40" s="60" t="s">
        <v>442</v>
      </c>
      <c r="G40" s="60"/>
    </row>
    <row r="41" spans="2:7" ht="13.2" outlineLevel="1" x14ac:dyDescent="0.25">
      <c r="B41" s="67" t="s">
        <v>435</v>
      </c>
      <c r="C41" s="60" t="s">
        <v>418</v>
      </c>
      <c r="D41" s="62" t="s">
        <v>455</v>
      </c>
      <c r="E41" s="60" t="s">
        <v>456</v>
      </c>
      <c r="F41" s="60" t="s">
        <v>442</v>
      </c>
      <c r="G41" s="60"/>
    </row>
    <row r="42" spans="2:7" ht="13.2" outlineLevel="1" x14ac:dyDescent="0.25">
      <c r="B42" s="67" t="s">
        <v>435</v>
      </c>
      <c r="C42" s="60" t="s">
        <v>418</v>
      </c>
      <c r="D42" s="60" t="s">
        <v>457</v>
      </c>
      <c r="E42" s="60" t="s">
        <v>435</v>
      </c>
      <c r="F42" s="60" t="s">
        <v>448</v>
      </c>
      <c r="G42" s="60"/>
    </row>
    <row r="43" spans="2:7" ht="13.2" outlineLevel="1" x14ac:dyDescent="0.25">
      <c r="B43" s="67" t="s">
        <v>435</v>
      </c>
      <c r="C43" s="60" t="s">
        <v>411</v>
      </c>
      <c r="D43" s="60" t="s">
        <v>458</v>
      </c>
      <c r="E43" s="60" t="s">
        <v>459</v>
      </c>
      <c r="F43" s="60" t="s">
        <v>448</v>
      </c>
      <c r="G43" s="60"/>
    </row>
    <row r="44" spans="2:7" ht="13.2" outlineLevel="1" x14ac:dyDescent="0.25">
      <c r="B44" s="67" t="s">
        <v>435</v>
      </c>
      <c r="C44" s="60" t="s">
        <v>411</v>
      </c>
      <c r="D44" s="60" t="s">
        <v>460</v>
      </c>
      <c r="E44" s="60" t="s">
        <v>459</v>
      </c>
      <c r="F44" s="60" t="s">
        <v>448</v>
      </c>
      <c r="G44" s="60"/>
    </row>
    <row r="45" spans="2:7" ht="13.2" outlineLevel="1" x14ac:dyDescent="0.25">
      <c r="B45" s="67" t="s">
        <v>435</v>
      </c>
      <c r="C45" s="60" t="s">
        <v>411</v>
      </c>
      <c r="D45" s="60" t="s">
        <v>458</v>
      </c>
      <c r="E45" s="60" t="s">
        <v>353</v>
      </c>
      <c r="F45" s="60" t="s">
        <v>442</v>
      </c>
      <c r="G45" s="60"/>
    </row>
    <row r="46" spans="2:7" ht="13.2" outlineLevel="1" x14ac:dyDescent="0.25">
      <c r="B46" s="67" t="s">
        <v>435</v>
      </c>
      <c r="C46" s="60" t="s">
        <v>411</v>
      </c>
      <c r="D46" s="60" t="s">
        <v>460</v>
      </c>
      <c r="E46" s="60" t="s">
        <v>353</v>
      </c>
      <c r="F46" s="60" t="s">
        <v>442</v>
      </c>
      <c r="G46" s="60"/>
    </row>
    <row r="47" spans="2:7" ht="13.2" outlineLevel="1" x14ac:dyDescent="0.25">
      <c r="B47" s="67" t="s">
        <v>461</v>
      </c>
      <c r="C47" s="60" t="s">
        <v>462</v>
      </c>
      <c r="D47" s="68" t="s">
        <v>463</v>
      </c>
      <c r="E47" s="60" t="s">
        <v>464</v>
      </c>
      <c r="F47" s="60" t="s">
        <v>409</v>
      </c>
      <c r="G47" s="60"/>
    </row>
    <row r="48" spans="2:7" ht="13.2" outlineLevel="1" x14ac:dyDescent="0.25">
      <c r="B48" s="67">
        <v>2025</v>
      </c>
      <c r="C48" s="60" t="s">
        <v>406</v>
      </c>
      <c r="D48" s="60" t="s">
        <v>465</v>
      </c>
      <c r="E48" s="64" t="s">
        <v>421</v>
      </c>
      <c r="F48" s="60" t="s">
        <v>409</v>
      </c>
      <c r="G48" s="60"/>
    </row>
    <row r="49" spans="2:7" ht="13.2" outlineLevel="1" x14ac:dyDescent="0.25">
      <c r="B49" s="67">
        <v>2025</v>
      </c>
      <c r="C49" s="60" t="s">
        <v>396</v>
      </c>
      <c r="D49" s="60" t="s">
        <v>466</v>
      </c>
      <c r="E49" s="64" t="s">
        <v>430</v>
      </c>
      <c r="F49" s="60" t="s">
        <v>409</v>
      </c>
      <c r="G49" s="60"/>
    </row>
    <row r="50" spans="2:7" ht="13.2" outlineLevel="1" x14ac:dyDescent="0.25">
      <c r="B50" s="69">
        <v>2025</v>
      </c>
      <c r="C50" s="60" t="s">
        <v>467</v>
      </c>
      <c r="D50" s="60" t="s">
        <v>468</v>
      </c>
      <c r="E50" s="64" t="s">
        <v>469</v>
      </c>
      <c r="F50" s="60" t="s">
        <v>470</v>
      </c>
      <c r="G50" s="60" t="s">
        <v>471</v>
      </c>
    </row>
    <row r="51" spans="2:7" ht="13.2" outlineLevel="1" x14ac:dyDescent="0.25">
      <c r="B51" s="69" t="s">
        <v>472</v>
      </c>
      <c r="C51" s="60" t="s">
        <v>418</v>
      </c>
      <c r="D51" s="60" t="s">
        <v>473</v>
      </c>
      <c r="E51" s="60" t="s">
        <v>430</v>
      </c>
      <c r="F51" s="60" t="s">
        <v>409</v>
      </c>
      <c r="G51" s="60"/>
    </row>
    <row r="52" spans="2:7" ht="13.2" outlineLevel="1" x14ac:dyDescent="0.25">
      <c r="B52" s="70">
        <v>45597</v>
      </c>
      <c r="C52" s="60" t="s">
        <v>411</v>
      </c>
      <c r="D52" s="62" t="s">
        <v>474</v>
      </c>
      <c r="E52" s="60" t="s">
        <v>475</v>
      </c>
      <c r="F52" s="60" t="s">
        <v>409</v>
      </c>
      <c r="G52" s="60"/>
    </row>
    <row r="53" spans="2:7" ht="13.2" outlineLevel="1" x14ac:dyDescent="0.25">
      <c r="B53" s="70"/>
      <c r="C53" s="60"/>
      <c r="D53" s="60"/>
      <c r="E53" s="60"/>
      <c r="F53" s="60"/>
      <c r="G53" s="60"/>
    </row>
    <row r="54" spans="2:7" ht="13.2" outlineLevel="1" x14ac:dyDescent="0.25">
      <c r="B54" s="60"/>
      <c r="C54" s="60"/>
      <c r="D54" s="60"/>
      <c r="E54" s="60"/>
      <c r="F54" s="60"/>
      <c r="G54" s="60"/>
    </row>
    <row r="55" spans="2:7" ht="13.2" x14ac:dyDescent="0.25">
      <c r="B55" s="293" t="s">
        <v>476</v>
      </c>
      <c r="C55" s="291"/>
      <c r="D55" s="291"/>
      <c r="E55" s="291"/>
      <c r="F55" s="291"/>
      <c r="G55" s="292"/>
    </row>
    <row r="56" spans="2:7" ht="13.2" x14ac:dyDescent="0.25">
      <c r="B56" s="61"/>
      <c r="C56" s="60"/>
      <c r="D56" s="60"/>
      <c r="E56" s="60"/>
      <c r="F56" s="60"/>
      <c r="G56" s="60"/>
    </row>
    <row r="57" spans="2:7" ht="13.2" x14ac:dyDescent="0.25">
      <c r="B57" s="61"/>
      <c r="C57" s="60"/>
      <c r="D57" s="60"/>
      <c r="E57" s="60"/>
      <c r="F57" s="60"/>
      <c r="G57" s="60"/>
    </row>
    <row r="58" spans="2:7" ht="13.2" x14ac:dyDescent="0.25">
      <c r="B58" s="61"/>
      <c r="C58" s="60"/>
      <c r="D58" s="60"/>
      <c r="E58" s="60"/>
      <c r="F58" s="60"/>
      <c r="G58" s="60"/>
    </row>
    <row r="59" spans="2:7" ht="13.2" x14ac:dyDescent="0.25">
      <c r="B59" s="59">
        <v>45545</v>
      </c>
      <c r="C59" s="60" t="s">
        <v>401</v>
      </c>
      <c r="D59" s="60" t="s">
        <v>477</v>
      </c>
      <c r="E59" s="60" t="s">
        <v>398</v>
      </c>
      <c r="F59" s="60" t="s">
        <v>477</v>
      </c>
      <c r="G59" s="60" t="s">
        <v>478</v>
      </c>
    </row>
    <row r="60" spans="2:7" ht="13.2" x14ac:dyDescent="0.25">
      <c r="B60" s="59">
        <v>45517</v>
      </c>
      <c r="C60" s="60" t="s">
        <v>479</v>
      </c>
      <c r="D60" s="60" t="s">
        <v>480</v>
      </c>
      <c r="E60" s="60"/>
      <c r="F60" s="60"/>
      <c r="G60" s="60"/>
    </row>
    <row r="61" spans="2:7" ht="13.2" x14ac:dyDescent="0.25">
      <c r="B61" s="59">
        <v>45517</v>
      </c>
      <c r="C61" s="60" t="s">
        <v>411</v>
      </c>
      <c r="D61" s="60" t="s">
        <v>481</v>
      </c>
      <c r="E61" s="60" t="s">
        <v>413</v>
      </c>
      <c r="F61" s="60" t="s">
        <v>482</v>
      </c>
      <c r="G61" s="60" t="s">
        <v>483</v>
      </c>
    </row>
    <row r="62" spans="2:7" ht="13.2" x14ac:dyDescent="0.25">
      <c r="B62" s="59">
        <v>45517</v>
      </c>
      <c r="C62" s="60" t="s">
        <v>406</v>
      </c>
      <c r="D62" s="60" t="s">
        <v>484</v>
      </c>
      <c r="E62" s="60" t="s">
        <v>485</v>
      </c>
      <c r="F62" s="60" t="s">
        <v>486</v>
      </c>
      <c r="G62" s="60" t="s">
        <v>487</v>
      </c>
    </row>
    <row r="63" spans="2:7" ht="13.2" x14ac:dyDescent="0.25">
      <c r="B63" s="59">
        <v>45517</v>
      </c>
      <c r="C63" s="60" t="s">
        <v>406</v>
      </c>
      <c r="D63" s="60" t="s">
        <v>488</v>
      </c>
      <c r="E63" s="60" t="s">
        <v>489</v>
      </c>
      <c r="F63" s="60" t="s">
        <v>490</v>
      </c>
      <c r="G63" s="60" t="s">
        <v>491</v>
      </c>
    </row>
    <row r="64" spans="2:7" ht="13.2" x14ac:dyDescent="0.25">
      <c r="B64" s="59">
        <v>45454</v>
      </c>
      <c r="C64" s="60" t="s">
        <v>393</v>
      </c>
      <c r="D64" s="60" t="s">
        <v>492</v>
      </c>
      <c r="E64" s="60" t="s">
        <v>398</v>
      </c>
      <c r="F64" s="60"/>
      <c r="G64" s="60" t="s">
        <v>493</v>
      </c>
    </row>
    <row r="65" spans="2:8" ht="13.2" x14ac:dyDescent="0.25">
      <c r="B65" s="59">
        <v>45454</v>
      </c>
      <c r="C65" s="60" t="s">
        <v>396</v>
      </c>
      <c r="D65" s="62" t="s">
        <v>494</v>
      </c>
      <c r="E65" s="60" t="s">
        <v>98</v>
      </c>
      <c r="F65" s="60" t="s">
        <v>495</v>
      </c>
      <c r="G65" s="60" t="s">
        <v>496</v>
      </c>
    </row>
    <row r="66" spans="2:8" ht="13.2" x14ac:dyDescent="0.25">
      <c r="B66" s="59">
        <v>45454</v>
      </c>
      <c r="C66" s="60" t="s">
        <v>432</v>
      </c>
      <c r="D66" s="62" t="s">
        <v>433</v>
      </c>
      <c r="E66" s="60" t="s">
        <v>398</v>
      </c>
      <c r="F66" s="60" t="s">
        <v>434</v>
      </c>
      <c r="G66" s="60" t="s">
        <v>497</v>
      </c>
    </row>
    <row r="67" spans="2:8" ht="13.2" x14ac:dyDescent="0.25">
      <c r="B67" s="59">
        <v>45454</v>
      </c>
      <c r="C67" s="60" t="s">
        <v>396</v>
      </c>
      <c r="D67" s="60" t="s">
        <v>498</v>
      </c>
      <c r="E67" s="60" t="s">
        <v>430</v>
      </c>
      <c r="F67" s="60" t="s">
        <v>499</v>
      </c>
      <c r="G67" s="60" t="s">
        <v>496</v>
      </c>
    </row>
    <row r="68" spans="2:8" ht="13.2" x14ac:dyDescent="0.25">
      <c r="B68" s="59">
        <v>45454</v>
      </c>
      <c r="C68" s="60" t="s">
        <v>500</v>
      </c>
      <c r="D68" s="62" t="s">
        <v>501</v>
      </c>
      <c r="E68" s="60" t="s">
        <v>502</v>
      </c>
      <c r="F68" s="60" t="s">
        <v>503</v>
      </c>
      <c r="G68" s="60" t="s">
        <v>493</v>
      </c>
    </row>
    <row r="69" spans="2:8" ht="26.4" x14ac:dyDescent="0.25">
      <c r="B69" s="59">
        <v>45440</v>
      </c>
      <c r="C69" s="60" t="s">
        <v>393</v>
      </c>
      <c r="D69" s="62" t="s">
        <v>504</v>
      </c>
      <c r="E69" s="60" t="s">
        <v>398</v>
      </c>
      <c r="F69" s="60" t="s">
        <v>505</v>
      </c>
      <c r="G69" s="60"/>
    </row>
    <row r="70" spans="2:8" ht="13.2" x14ac:dyDescent="0.25">
      <c r="B70" s="59">
        <v>45426</v>
      </c>
      <c r="C70" s="60" t="s">
        <v>506</v>
      </c>
      <c r="D70" s="71" t="s">
        <v>507</v>
      </c>
      <c r="E70" s="60" t="s">
        <v>398</v>
      </c>
      <c r="F70" s="60" t="s">
        <v>508</v>
      </c>
      <c r="G70" s="60" t="s">
        <v>509</v>
      </c>
      <c r="H70" s="68" t="s">
        <v>510</v>
      </c>
    </row>
    <row r="71" spans="2:8" ht="13.2" x14ac:dyDescent="0.25">
      <c r="B71" s="59">
        <v>45426</v>
      </c>
      <c r="C71" s="60" t="s">
        <v>411</v>
      </c>
      <c r="D71" s="60" t="s">
        <v>426</v>
      </c>
      <c r="E71" s="60" t="s">
        <v>511</v>
      </c>
      <c r="F71" s="68" t="s">
        <v>512</v>
      </c>
      <c r="G71" s="60" t="s">
        <v>513</v>
      </c>
    </row>
    <row r="72" spans="2:8" ht="13.2" x14ac:dyDescent="0.25">
      <c r="B72" s="72">
        <v>45405</v>
      </c>
      <c r="C72" s="60" t="s">
        <v>396</v>
      </c>
      <c r="D72" s="60" t="s">
        <v>397</v>
      </c>
      <c r="E72" s="60" t="s">
        <v>514</v>
      </c>
      <c r="F72" s="60" t="s">
        <v>515</v>
      </c>
      <c r="G72" s="60" t="s">
        <v>516</v>
      </c>
    </row>
    <row r="73" spans="2:8" ht="26.4" x14ac:dyDescent="0.25">
      <c r="B73" s="72">
        <v>45405</v>
      </c>
      <c r="C73" s="60" t="s">
        <v>396</v>
      </c>
      <c r="D73" s="60" t="s">
        <v>494</v>
      </c>
      <c r="E73" s="60" t="s">
        <v>517</v>
      </c>
      <c r="F73" s="60" t="s">
        <v>518</v>
      </c>
      <c r="G73" s="65" t="s">
        <v>519</v>
      </c>
    </row>
    <row r="74" spans="2:8" ht="13.2" x14ac:dyDescent="0.25">
      <c r="B74" s="72">
        <v>45405</v>
      </c>
      <c r="C74" s="60" t="s">
        <v>520</v>
      </c>
      <c r="D74" s="60" t="s">
        <v>521</v>
      </c>
      <c r="E74" s="60" t="s">
        <v>50</v>
      </c>
      <c r="F74" s="60" t="s">
        <v>522</v>
      </c>
      <c r="G74" s="60" t="s">
        <v>523</v>
      </c>
    </row>
    <row r="75" spans="2:8" ht="13.2" x14ac:dyDescent="0.25">
      <c r="B75" s="59">
        <v>45391</v>
      </c>
      <c r="C75" s="60" t="s">
        <v>411</v>
      </c>
      <c r="D75" s="60" t="s">
        <v>524</v>
      </c>
      <c r="E75" s="60" t="s">
        <v>525</v>
      </c>
      <c r="F75" s="60" t="s">
        <v>526</v>
      </c>
      <c r="G75" s="60" t="s">
        <v>527</v>
      </c>
    </row>
    <row r="76" spans="2:8" ht="13.2" x14ac:dyDescent="0.25">
      <c r="B76" s="59">
        <v>45391</v>
      </c>
      <c r="C76" s="60" t="s">
        <v>528</v>
      </c>
      <c r="D76" s="60" t="s">
        <v>529</v>
      </c>
      <c r="E76" s="60" t="s">
        <v>530</v>
      </c>
      <c r="F76" s="60" t="s">
        <v>531</v>
      </c>
      <c r="G76" s="60" t="s">
        <v>532</v>
      </c>
    </row>
    <row r="77" spans="2:8" ht="13.2" x14ac:dyDescent="0.25">
      <c r="B77" s="59">
        <v>45391</v>
      </c>
      <c r="C77" s="60" t="s">
        <v>418</v>
      </c>
      <c r="D77" s="60" t="s">
        <v>533</v>
      </c>
      <c r="E77" s="60" t="s">
        <v>534</v>
      </c>
      <c r="F77" s="60" t="s">
        <v>535</v>
      </c>
      <c r="G77" s="60" t="s">
        <v>536</v>
      </c>
    </row>
    <row r="78" spans="2:8" ht="13.2" x14ac:dyDescent="0.25">
      <c r="B78" s="59">
        <v>45391</v>
      </c>
      <c r="C78" s="60" t="s">
        <v>537</v>
      </c>
      <c r="D78" s="60" t="s">
        <v>538</v>
      </c>
      <c r="E78" s="60" t="s">
        <v>398</v>
      </c>
      <c r="F78" s="60" t="s">
        <v>398</v>
      </c>
      <c r="G78" s="60" t="s">
        <v>539</v>
      </c>
    </row>
    <row r="79" spans="2:8" ht="26.4" x14ac:dyDescent="0.25">
      <c r="B79" s="59">
        <v>45363</v>
      </c>
      <c r="C79" s="60" t="s">
        <v>540</v>
      </c>
      <c r="D79" s="60" t="s">
        <v>541</v>
      </c>
      <c r="E79" s="60" t="s">
        <v>542</v>
      </c>
      <c r="F79" s="60" t="s">
        <v>541</v>
      </c>
      <c r="G79" s="65" t="s">
        <v>543</v>
      </c>
    </row>
    <row r="80" spans="2:8" ht="13.2" x14ac:dyDescent="0.25">
      <c r="B80" s="59">
        <v>45363</v>
      </c>
      <c r="C80" s="60" t="s">
        <v>544</v>
      </c>
      <c r="D80" s="60" t="s">
        <v>545</v>
      </c>
      <c r="E80" s="60" t="s">
        <v>398</v>
      </c>
      <c r="F80" s="60"/>
      <c r="G80" s="60" t="s">
        <v>546</v>
      </c>
    </row>
    <row r="81" spans="2:7" ht="13.2" x14ac:dyDescent="0.25">
      <c r="B81" s="59">
        <v>45363</v>
      </c>
      <c r="C81" s="60" t="s">
        <v>547</v>
      </c>
      <c r="D81" s="60" t="s">
        <v>548</v>
      </c>
      <c r="E81" s="60" t="s">
        <v>549</v>
      </c>
      <c r="F81" s="60" t="s">
        <v>550</v>
      </c>
      <c r="G81" s="60" t="s">
        <v>551</v>
      </c>
    </row>
    <row r="82" spans="2:7" ht="13.2" x14ac:dyDescent="0.25">
      <c r="B82" s="59">
        <v>45363</v>
      </c>
      <c r="C82" s="60" t="s">
        <v>552</v>
      </c>
      <c r="D82" s="60" t="s">
        <v>553</v>
      </c>
      <c r="E82" s="60" t="s">
        <v>554</v>
      </c>
      <c r="F82" s="60" t="s">
        <v>555</v>
      </c>
      <c r="G82" s="60" t="s">
        <v>556</v>
      </c>
    </row>
    <row r="83" spans="2:7" ht="13.2" x14ac:dyDescent="0.25">
      <c r="B83" s="59">
        <v>45363</v>
      </c>
      <c r="C83" s="60" t="s">
        <v>552</v>
      </c>
      <c r="D83" s="60" t="s">
        <v>557</v>
      </c>
      <c r="E83" s="60" t="s">
        <v>558</v>
      </c>
      <c r="F83" s="60" t="s">
        <v>559</v>
      </c>
      <c r="G83" s="60" t="s">
        <v>556</v>
      </c>
    </row>
    <row r="84" spans="2:7" ht="13.2" x14ac:dyDescent="0.25">
      <c r="B84" s="59">
        <v>45349</v>
      </c>
      <c r="C84" s="60" t="s">
        <v>560</v>
      </c>
      <c r="D84" s="60" t="s">
        <v>561</v>
      </c>
      <c r="E84" s="60" t="s">
        <v>398</v>
      </c>
      <c r="F84" s="60" t="s">
        <v>562</v>
      </c>
      <c r="G84" s="60" t="s">
        <v>563</v>
      </c>
    </row>
    <row r="85" spans="2:7" ht="13.2" x14ac:dyDescent="0.25">
      <c r="B85" s="59">
        <v>45335</v>
      </c>
      <c r="C85" s="60" t="s">
        <v>439</v>
      </c>
      <c r="D85" s="60" t="s">
        <v>564</v>
      </c>
      <c r="E85" s="60" t="s">
        <v>565</v>
      </c>
      <c r="F85" s="60" t="s">
        <v>566</v>
      </c>
      <c r="G85" s="60" t="s">
        <v>567</v>
      </c>
    </row>
    <row r="86" spans="2:7" ht="13.2" x14ac:dyDescent="0.25">
      <c r="B86" s="59">
        <v>45314</v>
      </c>
      <c r="C86" s="60" t="s">
        <v>568</v>
      </c>
      <c r="D86" s="60" t="s">
        <v>445</v>
      </c>
      <c r="E86" s="60" t="s">
        <v>569</v>
      </c>
      <c r="F86" s="60" t="s">
        <v>448</v>
      </c>
      <c r="G86" s="60" t="s">
        <v>570</v>
      </c>
    </row>
    <row r="87" spans="2:7" ht="13.2" x14ac:dyDescent="0.25">
      <c r="B87" s="59">
        <v>45314</v>
      </c>
      <c r="C87" s="60" t="s">
        <v>411</v>
      </c>
      <c r="D87" s="60" t="s">
        <v>571</v>
      </c>
      <c r="E87" s="60" t="s">
        <v>413</v>
      </c>
      <c r="F87" s="60" t="s">
        <v>572</v>
      </c>
      <c r="G87" s="60" t="s">
        <v>573</v>
      </c>
    </row>
    <row r="88" spans="2:7" ht="13.2" x14ac:dyDescent="0.25">
      <c r="B88" s="59">
        <v>45314</v>
      </c>
      <c r="C88" s="60" t="s">
        <v>574</v>
      </c>
      <c r="D88" s="60" t="s">
        <v>575</v>
      </c>
      <c r="E88" s="60" t="s">
        <v>576</v>
      </c>
      <c r="F88" s="60" t="s">
        <v>577</v>
      </c>
      <c r="G88" s="60" t="s">
        <v>573</v>
      </c>
    </row>
    <row r="89" spans="2:7" ht="13.2" x14ac:dyDescent="0.25">
      <c r="B89" s="59">
        <v>45314</v>
      </c>
      <c r="C89" s="60" t="s">
        <v>411</v>
      </c>
      <c r="D89" s="60" t="s">
        <v>578</v>
      </c>
      <c r="E89" s="60" t="s">
        <v>413</v>
      </c>
      <c r="F89" s="60" t="s">
        <v>572</v>
      </c>
      <c r="G89" s="60" t="s">
        <v>573</v>
      </c>
    </row>
    <row r="90" spans="2:7" ht="13.2" x14ac:dyDescent="0.25">
      <c r="B90" s="59">
        <v>45314</v>
      </c>
      <c r="C90" s="60" t="s">
        <v>411</v>
      </c>
      <c r="D90" s="60" t="s">
        <v>579</v>
      </c>
      <c r="E90" s="60" t="s">
        <v>413</v>
      </c>
      <c r="F90" s="60" t="s">
        <v>572</v>
      </c>
      <c r="G90" s="60" t="s">
        <v>573</v>
      </c>
    </row>
    <row r="91" spans="2:7" ht="13.2" x14ac:dyDescent="0.25">
      <c r="B91" s="59">
        <v>45314</v>
      </c>
      <c r="C91" s="60" t="s">
        <v>580</v>
      </c>
      <c r="D91" s="60" t="s">
        <v>581</v>
      </c>
      <c r="E91" s="60" t="s">
        <v>582</v>
      </c>
      <c r="F91" s="60" t="s">
        <v>448</v>
      </c>
      <c r="G91" s="60" t="s">
        <v>583</v>
      </c>
    </row>
    <row r="92" spans="2:7" ht="13.2" x14ac:dyDescent="0.25">
      <c r="B92" s="59">
        <v>45314</v>
      </c>
      <c r="C92" s="60" t="s">
        <v>406</v>
      </c>
      <c r="D92" s="60" t="s">
        <v>584</v>
      </c>
      <c r="E92" s="60" t="s">
        <v>421</v>
      </c>
      <c r="F92" s="60" t="s">
        <v>572</v>
      </c>
      <c r="G92" s="60" t="s">
        <v>583</v>
      </c>
    </row>
    <row r="93" spans="2:7" ht="13.2" x14ac:dyDescent="0.25">
      <c r="B93" s="59">
        <v>45314</v>
      </c>
      <c r="C93" s="60" t="s">
        <v>396</v>
      </c>
      <c r="D93" s="60" t="s">
        <v>585</v>
      </c>
      <c r="E93" s="60" t="s">
        <v>430</v>
      </c>
      <c r="F93" s="60" t="s">
        <v>586</v>
      </c>
      <c r="G93" s="60" t="s">
        <v>570</v>
      </c>
    </row>
    <row r="94" spans="2:7" ht="13.2" x14ac:dyDescent="0.25">
      <c r="B94" s="59">
        <v>45314</v>
      </c>
      <c r="C94" s="60" t="s">
        <v>396</v>
      </c>
      <c r="D94" s="60" t="s">
        <v>587</v>
      </c>
      <c r="E94" s="60" t="s">
        <v>430</v>
      </c>
      <c r="F94" s="60" t="s">
        <v>588</v>
      </c>
      <c r="G94" s="60" t="s">
        <v>570</v>
      </c>
    </row>
    <row r="95" spans="2:7" ht="13.2" x14ac:dyDescent="0.25">
      <c r="B95" s="59">
        <v>45314</v>
      </c>
      <c r="C95" s="60" t="s">
        <v>411</v>
      </c>
      <c r="D95" s="62" t="s">
        <v>589</v>
      </c>
      <c r="E95" s="60" t="s">
        <v>590</v>
      </c>
      <c r="F95" s="60" t="s">
        <v>409</v>
      </c>
      <c r="G95" s="60" t="s">
        <v>591</v>
      </c>
    </row>
    <row r="96" spans="2:7" ht="13.2" x14ac:dyDescent="0.25">
      <c r="B96" s="59">
        <v>45314</v>
      </c>
      <c r="C96" s="60" t="s">
        <v>411</v>
      </c>
      <c r="D96" s="60" t="s">
        <v>592</v>
      </c>
      <c r="E96" s="60" t="s">
        <v>416</v>
      </c>
      <c r="F96" s="60" t="s">
        <v>572</v>
      </c>
      <c r="G96" s="60" t="s">
        <v>573</v>
      </c>
    </row>
    <row r="97" spans="2:7" ht="13.2" x14ac:dyDescent="0.25">
      <c r="B97" s="59">
        <v>45314</v>
      </c>
      <c r="C97" s="60" t="s">
        <v>411</v>
      </c>
      <c r="D97" s="60" t="s">
        <v>593</v>
      </c>
      <c r="E97" s="60" t="s">
        <v>594</v>
      </c>
      <c r="F97" s="60" t="s">
        <v>595</v>
      </c>
      <c r="G97" s="60" t="s">
        <v>573</v>
      </c>
    </row>
    <row r="98" spans="2:7" ht="14.25" customHeight="1" x14ac:dyDescent="0.25">
      <c r="B98" s="59">
        <v>45300</v>
      </c>
      <c r="C98" s="60" t="s">
        <v>406</v>
      </c>
      <c r="D98" s="60" t="s">
        <v>596</v>
      </c>
      <c r="E98" s="60" t="s">
        <v>421</v>
      </c>
      <c r="F98" s="60" t="s">
        <v>572</v>
      </c>
      <c r="G98" s="60" t="s">
        <v>597</v>
      </c>
    </row>
    <row r="99" spans="2:7" ht="13.2" x14ac:dyDescent="0.25">
      <c r="B99" s="59">
        <v>45300</v>
      </c>
      <c r="C99" s="60" t="s">
        <v>406</v>
      </c>
      <c r="D99" s="60" t="s">
        <v>598</v>
      </c>
      <c r="E99" s="60" t="s">
        <v>421</v>
      </c>
      <c r="F99" s="60" t="s">
        <v>572</v>
      </c>
      <c r="G99" s="60" t="s">
        <v>597</v>
      </c>
    </row>
    <row r="100" spans="2:7" ht="13.2" x14ac:dyDescent="0.25">
      <c r="B100" s="59">
        <v>45300</v>
      </c>
      <c r="C100" s="60" t="s">
        <v>432</v>
      </c>
      <c r="D100" s="62" t="s">
        <v>599</v>
      </c>
      <c r="E100" s="60" t="s">
        <v>398</v>
      </c>
      <c r="F100" s="60" t="s">
        <v>600</v>
      </c>
      <c r="G100" s="60" t="s">
        <v>601</v>
      </c>
    </row>
    <row r="101" spans="2:7" ht="13.2" x14ac:dyDescent="0.25">
      <c r="B101" s="59">
        <v>45300</v>
      </c>
      <c r="C101" s="60" t="s">
        <v>396</v>
      </c>
      <c r="D101" s="73" t="s">
        <v>602</v>
      </c>
      <c r="E101" s="60" t="s">
        <v>603</v>
      </c>
      <c r="F101" s="60" t="s">
        <v>409</v>
      </c>
      <c r="G101" s="60" t="s">
        <v>604</v>
      </c>
    </row>
    <row r="102" spans="2:7" ht="13.2" x14ac:dyDescent="0.25">
      <c r="B102" s="59">
        <v>45300</v>
      </c>
      <c r="C102" s="60" t="s">
        <v>605</v>
      </c>
      <c r="D102" s="62" t="s">
        <v>606</v>
      </c>
      <c r="E102" s="60" t="s">
        <v>398</v>
      </c>
      <c r="F102" s="60" t="s">
        <v>607</v>
      </c>
      <c r="G102" s="60" t="s">
        <v>608</v>
      </c>
    </row>
    <row r="103" spans="2:7" ht="13.2" x14ac:dyDescent="0.25">
      <c r="B103" s="59">
        <v>45300</v>
      </c>
      <c r="C103" s="60" t="s">
        <v>605</v>
      </c>
      <c r="D103" s="62" t="s">
        <v>609</v>
      </c>
      <c r="E103" s="60" t="s">
        <v>398</v>
      </c>
      <c r="F103" s="60" t="s">
        <v>607</v>
      </c>
      <c r="G103" s="60" t="s">
        <v>608</v>
      </c>
    </row>
    <row r="104" spans="2:7" ht="13.2" x14ac:dyDescent="0.25">
      <c r="B104" s="59">
        <v>45272</v>
      </c>
      <c r="C104" s="60" t="s">
        <v>396</v>
      </c>
      <c r="D104" s="60" t="s">
        <v>610</v>
      </c>
      <c r="E104" s="60" t="s">
        <v>430</v>
      </c>
      <c r="F104" s="60" t="s">
        <v>611</v>
      </c>
      <c r="G104" s="60" t="s">
        <v>612</v>
      </c>
    </row>
    <row r="105" spans="2:7" ht="13.2" x14ac:dyDescent="0.25">
      <c r="B105" s="59">
        <v>45272</v>
      </c>
      <c r="C105" s="60" t="s">
        <v>396</v>
      </c>
      <c r="D105" s="60" t="s">
        <v>613</v>
      </c>
      <c r="E105" s="64" t="s">
        <v>614</v>
      </c>
      <c r="F105" s="60" t="s">
        <v>409</v>
      </c>
      <c r="G105" s="60" t="s">
        <v>615</v>
      </c>
    </row>
    <row r="106" spans="2:7" ht="13.2" x14ac:dyDescent="0.25">
      <c r="B106" s="59">
        <v>45272</v>
      </c>
      <c r="C106" s="60" t="s">
        <v>418</v>
      </c>
      <c r="D106" s="60" t="s">
        <v>616</v>
      </c>
      <c r="E106" s="60" t="s">
        <v>416</v>
      </c>
      <c r="F106" s="60" t="s">
        <v>572</v>
      </c>
      <c r="G106" s="60" t="s">
        <v>612</v>
      </c>
    </row>
    <row r="107" spans="2:7" ht="13.2" x14ac:dyDescent="0.25">
      <c r="B107" s="59">
        <v>45272</v>
      </c>
      <c r="C107" s="60" t="s">
        <v>411</v>
      </c>
      <c r="D107" s="60" t="s">
        <v>617</v>
      </c>
      <c r="E107" s="60" t="s">
        <v>416</v>
      </c>
      <c r="F107" s="60" t="s">
        <v>572</v>
      </c>
      <c r="G107" s="60" t="s">
        <v>612</v>
      </c>
    </row>
    <row r="108" spans="2:7" ht="13.2" x14ac:dyDescent="0.25">
      <c r="B108" s="59">
        <v>45272</v>
      </c>
      <c r="C108" s="60" t="s">
        <v>386</v>
      </c>
      <c r="D108" s="60" t="s">
        <v>618</v>
      </c>
      <c r="E108" s="60" t="s">
        <v>619</v>
      </c>
      <c r="F108" s="60" t="s">
        <v>620</v>
      </c>
      <c r="G108" s="60" t="s">
        <v>621</v>
      </c>
    </row>
    <row r="109" spans="2:7" ht="13.2" x14ac:dyDescent="0.25">
      <c r="B109" s="59">
        <v>45258</v>
      </c>
      <c r="C109" s="60" t="s">
        <v>622</v>
      </c>
      <c r="D109" s="60" t="s">
        <v>623</v>
      </c>
      <c r="E109" s="60" t="s">
        <v>624</v>
      </c>
      <c r="F109" s="60" t="s">
        <v>625</v>
      </c>
      <c r="G109" s="60" t="s">
        <v>626</v>
      </c>
    </row>
    <row r="110" spans="2:7" ht="13.2" x14ac:dyDescent="0.25">
      <c r="B110" s="59">
        <v>45258</v>
      </c>
      <c r="C110" s="60" t="s">
        <v>393</v>
      </c>
      <c r="D110" s="60" t="s">
        <v>627</v>
      </c>
      <c r="E110" s="60"/>
      <c r="F110" s="60"/>
      <c r="G110" s="60" t="s">
        <v>626</v>
      </c>
    </row>
    <row r="111" spans="2:7" ht="13.2" x14ac:dyDescent="0.25">
      <c r="B111" s="59">
        <v>45223</v>
      </c>
      <c r="C111" s="60" t="s">
        <v>479</v>
      </c>
      <c r="D111" s="62" t="s">
        <v>628</v>
      </c>
      <c r="E111" s="60"/>
      <c r="F111" s="60" t="s">
        <v>629</v>
      </c>
      <c r="G111" s="60" t="s">
        <v>630</v>
      </c>
    </row>
    <row r="112" spans="2:7" ht="13.2" x14ac:dyDescent="0.25">
      <c r="B112" s="67" t="s">
        <v>631</v>
      </c>
      <c r="C112" s="60" t="s">
        <v>393</v>
      </c>
      <c r="D112" s="60" t="s">
        <v>632</v>
      </c>
      <c r="E112" s="60" t="s">
        <v>398</v>
      </c>
      <c r="F112" s="60" t="s">
        <v>398</v>
      </c>
      <c r="G112" s="60" t="s">
        <v>633</v>
      </c>
    </row>
    <row r="113" spans="2:7" ht="13.2" x14ac:dyDescent="0.25">
      <c r="B113" s="59">
        <v>45223</v>
      </c>
      <c r="C113" s="60" t="s">
        <v>418</v>
      </c>
      <c r="D113" s="62" t="s">
        <v>634</v>
      </c>
      <c r="E113" s="60" t="s">
        <v>398</v>
      </c>
      <c r="F113" s="60" t="s">
        <v>635</v>
      </c>
      <c r="G113" s="60" t="s">
        <v>636</v>
      </c>
    </row>
    <row r="114" spans="2:7" ht="13.2" x14ac:dyDescent="0.25">
      <c r="B114" s="59">
        <v>45223</v>
      </c>
      <c r="C114" s="60" t="s">
        <v>401</v>
      </c>
      <c r="D114" s="62" t="s">
        <v>637</v>
      </c>
      <c r="E114" s="60" t="s">
        <v>398</v>
      </c>
      <c r="F114" s="60" t="s">
        <v>600</v>
      </c>
      <c r="G114" s="60" t="s">
        <v>633</v>
      </c>
    </row>
    <row r="115" spans="2:7" ht="13.2" x14ac:dyDescent="0.25">
      <c r="B115" s="59">
        <v>45223</v>
      </c>
      <c r="C115" s="60" t="s">
        <v>411</v>
      </c>
      <c r="D115" s="62" t="s">
        <v>638</v>
      </c>
      <c r="E115" s="60" t="s">
        <v>590</v>
      </c>
      <c r="F115" s="60" t="s">
        <v>409</v>
      </c>
      <c r="G115" s="60" t="s">
        <v>639</v>
      </c>
    </row>
    <row r="116" spans="2:7" ht="13.2" x14ac:dyDescent="0.25">
      <c r="B116" s="59">
        <v>45216</v>
      </c>
      <c r="C116" s="60" t="s">
        <v>393</v>
      </c>
      <c r="D116" s="62" t="s">
        <v>640</v>
      </c>
      <c r="E116" s="60"/>
      <c r="F116" s="60"/>
      <c r="G116" s="60"/>
    </row>
    <row r="117" spans="2:7" ht="13.2" x14ac:dyDescent="0.25">
      <c r="B117" s="59">
        <v>45209</v>
      </c>
      <c r="C117" s="60" t="s">
        <v>393</v>
      </c>
      <c r="D117" s="62" t="s">
        <v>641</v>
      </c>
      <c r="E117" s="60" t="s">
        <v>87</v>
      </c>
      <c r="F117" s="62" t="s">
        <v>642</v>
      </c>
      <c r="G117" s="60"/>
    </row>
    <row r="118" spans="2:7" ht="26.4" x14ac:dyDescent="0.25">
      <c r="B118" s="59">
        <v>45195</v>
      </c>
      <c r="C118" s="60" t="s">
        <v>580</v>
      </c>
      <c r="D118" s="62" t="s">
        <v>643</v>
      </c>
      <c r="E118" s="60" t="s">
        <v>217</v>
      </c>
      <c r="F118" s="60" t="s">
        <v>644</v>
      </c>
      <c r="G118" s="60" t="s">
        <v>645</v>
      </c>
    </row>
    <row r="119" spans="2:7" ht="13.2" x14ac:dyDescent="0.25">
      <c r="B119" s="59">
        <v>45195</v>
      </c>
      <c r="C119" s="60" t="s">
        <v>396</v>
      </c>
      <c r="D119" s="60" t="s">
        <v>646</v>
      </c>
      <c r="E119" s="60" t="s">
        <v>603</v>
      </c>
      <c r="F119" s="60" t="s">
        <v>647</v>
      </c>
      <c r="G119" s="60" t="s">
        <v>648</v>
      </c>
    </row>
    <row r="120" spans="2:7" ht="13.2" x14ac:dyDescent="0.25">
      <c r="B120" s="59">
        <v>45181</v>
      </c>
      <c r="C120" s="60" t="s">
        <v>649</v>
      </c>
      <c r="D120" s="62" t="s">
        <v>650</v>
      </c>
      <c r="E120" s="60" t="s">
        <v>36</v>
      </c>
      <c r="F120" s="60" t="s">
        <v>651</v>
      </c>
      <c r="G120" s="60" t="s">
        <v>652</v>
      </c>
    </row>
    <row r="121" spans="2:7" ht="13.2" x14ac:dyDescent="0.25">
      <c r="B121" s="59">
        <v>45181</v>
      </c>
      <c r="C121" s="60" t="s">
        <v>653</v>
      </c>
      <c r="D121" s="60" t="s">
        <v>654</v>
      </c>
      <c r="E121" s="60" t="s">
        <v>655</v>
      </c>
      <c r="F121" s="60" t="s">
        <v>656</v>
      </c>
      <c r="G121" s="60" t="s">
        <v>657</v>
      </c>
    </row>
    <row r="122" spans="2:7" ht="13.2" x14ac:dyDescent="0.25">
      <c r="B122" s="59">
        <v>45181</v>
      </c>
      <c r="C122" s="60" t="s">
        <v>418</v>
      </c>
      <c r="D122" s="62" t="s">
        <v>658</v>
      </c>
      <c r="E122" s="60" t="s">
        <v>659</v>
      </c>
      <c r="F122" s="60" t="s">
        <v>660</v>
      </c>
      <c r="G122" s="60" t="s">
        <v>661</v>
      </c>
    </row>
    <row r="123" spans="2:7" ht="13.2" x14ac:dyDescent="0.25">
      <c r="B123" s="59">
        <v>45181</v>
      </c>
      <c r="C123" s="60" t="s">
        <v>662</v>
      </c>
      <c r="D123" s="62" t="s">
        <v>663</v>
      </c>
      <c r="E123" s="60" t="s">
        <v>664</v>
      </c>
      <c r="F123" s="62" t="s">
        <v>665</v>
      </c>
      <c r="G123" s="60" t="s">
        <v>666</v>
      </c>
    </row>
    <row r="124" spans="2:7" ht="13.2" x14ac:dyDescent="0.25">
      <c r="B124" s="59">
        <v>45160</v>
      </c>
      <c r="C124" s="60" t="s">
        <v>406</v>
      </c>
      <c r="D124" s="60" t="s">
        <v>488</v>
      </c>
      <c r="E124" s="60" t="s">
        <v>403</v>
      </c>
      <c r="F124" s="60" t="s">
        <v>667</v>
      </c>
      <c r="G124" s="60" t="s">
        <v>668</v>
      </c>
    </row>
    <row r="125" spans="2:7" ht="13.2" x14ac:dyDescent="0.25">
      <c r="B125" s="59">
        <v>45160</v>
      </c>
      <c r="C125" s="60" t="s">
        <v>418</v>
      </c>
      <c r="D125" s="60" t="s">
        <v>669</v>
      </c>
      <c r="E125" s="64" t="s">
        <v>430</v>
      </c>
      <c r="F125" s="60" t="s">
        <v>670</v>
      </c>
      <c r="G125" s="60" t="s">
        <v>671</v>
      </c>
    </row>
    <row r="126" spans="2:7" ht="13.2" x14ac:dyDescent="0.25">
      <c r="B126" s="59">
        <v>45160</v>
      </c>
      <c r="C126" s="60" t="s">
        <v>393</v>
      </c>
      <c r="D126" s="60" t="s">
        <v>672</v>
      </c>
      <c r="E126" s="60" t="s">
        <v>398</v>
      </c>
      <c r="F126" s="60" t="s">
        <v>672</v>
      </c>
      <c r="G126" s="60"/>
    </row>
    <row r="127" spans="2:7" ht="13.2" x14ac:dyDescent="0.25">
      <c r="B127" s="67" t="s">
        <v>435</v>
      </c>
      <c r="C127" s="60" t="s">
        <v>418</v>
      </c>
      <c r="D127" s="60" t="s">
        <v>673</v>
      </c>
      <c r="E127" s="60" t="s">
        <v>549</v>
      </c>
      <c r="F127" s="60" t="s">
        <v>499</v>
      </c>
      <c r="G127" s="60" t="s">
        <v>674</v>
      </c>
    </row>
    <row r="128" spans="2:7" ht="13.2" x14ac:dyDescent="0.25">
      <c r="B128" s="59">
        <v>45146</v>
      </c>
      <c r="C128" s="60" t="s">
        <v>467</v>
      </c>
      <c r="D128" s="60" t="s">
        <v>675</v>
      </c>
      <c r="E128" s="64" t="s">
        <v>469</v>
      </c>
      <c r="F128" s="60" t="s">
        <v>676</v>
      </c>
      <c r="G128" s="60" t="s">
        <v>677</v>
      </c>
    </row>
    <row r="129" spans="2:7" ht="13.2" x14ac:dyDescent="0.25">
      <c r="B129" s="59">
        <v>45090</v>
      </c>
      <c r="C129" s="60" t="s">
        <v>406</v>
      </c>
      <c r="D129" s="60" t="s">
        <v>678</v>
      </c>
      <c r="E129" s="64" t="s">
        <v>408</v>
      </c>
      <c r="F129" s="60" t="s">
        <v>679</v>
      </c>
      <c r="G129" s="60" t="s">
        <v>680</v>
      </c>
    </row>
    <row r="130" spans="2:7" ht="13.2" x14ac:dyDescent="0.25">
      <c r="B130" s="59">
        <v>45090</v>
      </c>
      <c r="C130" s="60" t="s">
        <v>418</v>
      </c>
      <c r="D130" s="60" t="s">
        <v>669</v>
      </c>
      <c r="E130" s="60" t="s">
        <v>447</v>
      </c>
      <c r="F130" s="60" t="s">
        <v>681</v>
      </c>
      <c r="G130" s="60" t="s">
        <v>680</v>
      </c>
    </row>
    <row r="131" spans="2:7" ht="13.2" x14ac:dyDescent="0.25">
      <c r="B131" s="59">
        <v>45090</v>
      </c>
      <c r="C131" s="60" t="s">
        <v>393</v>
      </c>
      <c r="D131" s="62" t="s">
        <v>682</v>
      </c>
      <c r="E131" s="60" t="s">
        <v>398</v>
      </c>
      <c r="F131" s="60" t="s">
        <v>683</v>
      </c>
      <c r="G131" s="60"/>
    </row>
    <row r="132" spans="2:7" ht="13.2" x14ac:dyDescent="0.25">
      <c r="B132" s="59">
        <v>45090</v>
      </c>
      <c r="C132" s="60" t="s">
        <v>393</v>
      </c>
      <c r="D132" s="60" t="s">
        <v>684</v>
      </c>
      <c r="E132" s="60" t="s">
        <v>685</v>
      </c>
      <c r="F132" s="60" t="s">
        <v>686</v>
      </c>
      <c r="G132" s="60"/>
    </row>
    <row r="133" spans="2:7" ht="13.2" x14ac:dyDescent="0.25">
      <c r="B133" s="59">
        <v>45090</v>
      </c>
      <c r="C133" s="60" t="s">
        <v>396</v>
      </c>
      <c r="D133" s="60" t="s">
        <v>646</v>
      </c>
      <c r="E133" s="60" t="s">
        <v>603</v>
      </c>
      <c r="F133" s="60" t="s">
        <v>687</v>
      </c>
      <c r="G133" s="60" t="s">
        <v>680</v>
      </c>
    </row>
    <row r="134" spans="2:7" ht="13.2" x14ac:dyDescent="0.25">
      <c r="B134" s="59">
        <v>45069</v>
      </c>
      <c r="C134" s="60" t="s">
        <v>688</v>
      </c>
      <c r="D134" s="60" t="s">
        <v>689</v>
      </c>
      <c r="E134" s="60" t="s">
        <v>590</v>
      </c>
      <c r="F134" s="60" t="s">
        <v>690</v>
      </c>
      <c r="G134" s="60" t="s">
        <v>691</v>
      </c>
    </row>
    <row r="135" spans="2:7" ht="13.2" x14ac:dyDescent="0.25">
      <c r="B135" s="59">
        <v>45069</v>
      </c>
      <c r="C135" s="60" t="s">
        <v>688</v>
      </c>
      <c r="D135" s="60" t="s">
        <v>692</v>
      </c>
      <c r="E135" s="60" t="s">
        <v>590</v>
      </c>
      <c r="F135" s="60" t="s">
        <v>690</v>
      </c>
      <c r="G135" s="60" t="s">
        <v>691</v>
      </c>
    </row>
    <row r="136" spans="2:7" ht="13.2" x14ac:dyDescent="0.25">
      <c r="B136" s="74">
        <v>45069</v>
      </c>
      <c r="C136" s="60" t="s">
        <v>693</v>
      </c>
      <c r="D136" s="62" t="s">
        <v>694</v>
      </c>
      <c r="E136" s="60" t="s">
        <v>695</v>
      </c>
      <c r="F136" s="60" t="s">
        <v>696</v>
      </c>
      <c r="G136" s="60" t="s">
        <v>697</v>
      </c>
    </row>
    <row r="137" spans="2:7" ht="13.2" x14ac:dyDescent="0.25">
      <c r="B137" s="74">
        <v>45062</v>
      </c>
      <c r="C137" s="60" t="s">
        <v>393</v>
      </c>
      <c r="D137" s="60" t="s">
        <v>698</v>
      </c>
      <c r="E137" s="64"/>
      <c r="F137" s="60" t="s">
        <v>699</v>
      </c>
      <c r="G137" s="60"/>
    </row>
    <row r="138" spans="2:7" ht="13.2" x14ac:dyDescent="0.25">
      <c r="B138" s="74">
        <v>45055</v>
      </c>
      <c r="C138" s="60" t="s">
        <v>406</v>
      </c>
      <c r="D138" s="60" t="s">
        <v>700</v>
      </c>
      <c r="E138" s="64" t="s">
        <v>701</v>
      </c>
      <c r="F138" s="60" t="s">
        <v>702</v>
      </c>
      <c r="G138" s="60" t="s">
        <v>703</v>
      </c>
    </row>
    <row r="139" spans="2:7" ht="13.2" x14ac:dyDescent="0.25">
      <c r="B139" s="74">
        <v>45055</v>
      </c>
      <c r="C139" s="64" t="s">
        <v>704</v>
      </c>
      <c r="D139" s="64" t="s">
        <v>705</v>
      </c>
      <c r="E139" s="64" t="s">
        <v>398</v>
      </c>
      <c r="F139" s="64" t="s">
        <v>600</v>
      </c>
      <c r="G139" s="60" t="s">
        <v>706</v>
      </c>
    </row>
    <row r="140" spans="2:7" ht="13.2" x14ac:dyDescent="0.25">
      <c r="B140" s="74">
        <v>45055</v>
      </c>
      <c r="C140" s="60" t="s">
        <v>506</v>
      </c>
      <c r="D140" s="62" t="s">
        <v>707</v>
      </c>
      <c r="E140" s="60" t="s">
        <v>398</v>
      </c>
      <c r="F140" s="60" t="s">
        <v>508</v>
      </c>
      <c r="G140" s="60" t="s">
        <v>708</v>
      </c>
    </row>
    <row r="141" spans="2:7" ht="26.4" x14ac:dyDescent="0.25">
      <c r="B141" s="74">
        <v>45055</v>
      </c>
      <c r="C141" s="60" t="s">
        <v>709</v>
      </c>
      <c r="D141" s="62" t="s">
        <v>710</v>
      </c>
      <c r="E141" s="60" t="s">
        <v>711</v>
      </c>
      <c r="F141" s="65" t="s">
        <v>712</v>
      </c>
      <c r="G141" s="60" t="s">
        <v>713</v>
      </c>
    </row>
    <row r="142" spans="2:7" ht="26.4" x14ac:dyDescent="0.25">
      <c r="B142" s="74">
        <v>45055</v>
      </c>
      <c r="C142" s="60" t="s">
        <v>714</v>
      </c>
      <c r="D142" s="62" t="s">
        <v>715</v>
      </c>
      <c r="E142" s="60" t="s">
        <v>716</v>
      </c>
      <c r="F142" s="65" t="s">
        <v>717</v>
      </c>
      <c r="G142" s="60" t="s">
        <v>713</v>
      </c>
    </row>
    <row r="143" spans="2:7" ht="13.2" x14ac:dyDescent="0.25">
      <c r="B143" s="74">
        <v>45041</v>
      </c>
      <c r="C143" s="64" t="s">
        <v>718</v>
      </c>
      <c r="D143" s="62" t="s">
        <v>719</v>
      </c>
      <c r="E143" s="60"/>
      <c r="F143" s="60"/>
      <c r="G143" s="60"/>
    </row>
    <row r="144" spans="2:7" ht="13.2" x14ac:dyDescent="0.25">
      <c r="B144" s="74">
        <v>45041</v>
      </c>
      <c r="C144" s="64" t="s">
        <v>537</v>
      </c>
      <c r="D144" s="64" t="s">
        <v>720</v>
      </c>
      <c r="E144" s="64" t="s">
        <v>398</v>
      </c>
      <c r="F144" s="64" t="s">
        <v>721</v>
      </c>
      <c r="G144" s="60" t="s">
        <v>722</v>
      </c>
    </row>
    <row r="145" spans="2:7" ht="13.2" x14ac:dyDescent="0.25">
      <c r="B145" s="74">
        <v>45041</v>
      </c>
      <c r="C145" s="64" t="s">
        <v>393</v>
      </c>
      <c r="D145" s="64" t="s">
        <v>723</v>
      </c>
      <c r="E145" s="64" t="s">
        <v>398</v>
      </c>
      <c r="F145" s="64" t="s">
        <v>699</v>
      </c>
      <c r="G145" s="60" t="s">
        <v>724</v>
      </c>
    </row>
    <row r="146" spans="2:7" ht="13.2" x14ac:dyDescent="0.25">
      <c r="B146" s="74">
        <v>45041</v>
      </c>
      <c r="C146" s="60" t="s">
        <v>418</v>
      </c>
      <c r="D146" s="60" t="s">
        <v>436</v>
      </c>
      <c r="E146" s="64" t="s">
        <v>430</v>
      </c>
      <c r="F146" s="60" t="s">
        <v>725</v>
      </c>
      <c r="G146" s="60" t="s">
        <v>726</v>
      </c>
    </row>
    <row r="147" spans="2:7" ht="13.2" x14ac:dyDescent="0.25">
      <c r="B147" s="74">
        <v>45027</v>
      </c>
      <c r="C147" s="64" t="s">
        <v>727</v>
      </c>
      <c r="D147" s="64" t="s">
        <v>728</v>
      </c>
      <c r="E147" s="64" t="s">
        <v>398</v>
      </c>
      <c r="F147" s="64" t="s">
        <v>729</v>
      </c>
      <c r="G147" s="75" t="s">
        <v>730</v>
      </c>
    </row>
    <row r="148" spans="2:7" ht="13.2" x14ac:dyDescent="0.25">
      <c r="B148" s="74">
        <v>45027</v>
      </c>
      <c r="C148" s="60" t="s">
        <v>731</v>
      </c>
      <c r="D148" s="62" t="s">
        <v>732</v>
      </c>
      <c r="E148" s="60" t="s">
        <v>733</v>
      </c>
      <c r="F148" s="60" t="s">
        <v>729</v>
      </c>
      <c r="G148" s="75" t="s">
        <v>734</v>
      </c>
    </row>
    <row r="149" spans="2:7" ht="13.2" x14ac:dyDescent="0.25">
      <c r="B149" s="74">
        <v>44999</v>
      </c>
      <c r="C149" s="64" t="s">
        <v>393</v>
      </c>
      <c r="D149" s="64" t="s">
        <v>735</v>
      </c>
      <c r="E149" s="64" t="s">
        <v>398</v>
      </c>
      <c r="F149" s="60" t="s">
        <v>736</v>
      </c>
      <c r="G149" s="60"/>
    </row>
    <row r="150" spans="2:7" ht="13.2" x14ac:dyDescent="0.25">
      <c r="B150" s="59">
        <v>44985</v>
      </c>
      <c r="C150" s="60" t="s">
        <v>737</v>
      </c>
      <c r="D150" s="62" t="s">
        <v>738</v>
      </c>
      <c r="E150" s="60" t="s">
        <v>464</v>
      </c>
      <c r="F150" s="60" t="s">
        <v>739</v>
      </c>
      <c r="G150" s="60" t="s">
        <v>740</v>
      </c>
    </row>
    <row r="151" spans="2:7" ht="13.2" x14ac:dyDescent="0.25">
      <c r="B151" s="59">
        <v>44985</v>
      </c>
      <c r="C151" s="60" t="s">
        <v>737</v>
      </c>
      <c r="D151" s="62" t="s">
        <v>741</v>
      </c>
      <c r="E151" s="60" t="s">
        <v>603</v>
      </c>
      <c r="F151" s="60" t="s">
        <v>742</v>
      </c>
      <c r="G151" s="60" t="s">
        <v>740</v>
      </c>
    </row>
    <row r="152" spans="2:7" ht="13.2" x14ac:dyDescent="0.25">
      <c r="B152" s="59">
        <v>44971</v>
      </c>
      <c r="C152" s="60" t="s">
        <v>737</v>
      </c>
      <c r="D152" s="62" t="s">
        <v>743</v>
      </c>
      <c r="E152" s="60" t="s">
        <v>43</v>
      </c>
      <c r="F152" s="60" t="s">
        <v>744</v>
      </c>
      <c r="G152" s="60" t="s">
        <v>745</v>
      </c>
    </row>
    <row r="153" spans="2:7" ht="13.2" x14ac:dyDescent="0.25">
      <c r="B153" s="59">
        <v>44950</v>
      </c>
      <c r="C153" s="60" t="s">
        <v>746</v>
      </c>
      <c r="D153" s="76" t="s">
        <v>747</v>
      </c>
      <c r="E153" s="60" t="s">
        <v>398</v>
      </c>
      <c r="F153" s="60"/>
      <c r="G153" s="60" t="s">
        <v>748</v>
      </c>
    </row>
    <row r="154" spans="2:7" ht="13.2" x14ac:dyDescent="0.25">
      <c r="B154" s="59">
        <v>44950</v>
      </c>
      <c r="C154" s="60" t="s">
        <v>396</v>
      </c>
      <c r="D154" s="60" t="s">
        <v>749</v>
      </c>
      <c r="E154" s="60" t="s">
        <v>750</v>
      </c>
      <c r="F154" s="60"/>
      <c r="G154" s="60" t="s">
        <v>748</v>
      </c>
    </row>
    <row r="155" spans="2:7" ht="13.2" x14ac:dyDescent="0.25">
      <c r="B155" s="59">
        <v>44950</v>
      </c>
      <c r="C155" s="60" t="s">
        <v>751</v>
      </c>
      <c r="D155" s="60" t="s">
        <v>752</v>
      </c>
      <c r="E155" s="60" t="s">
        <v>398</v>
      </c>
      <c r="F155" s="60"/>
      <c r="G155" s="60" t="s">
        <v>748</v>
      </c>
    </row>
    <row r="156" spans="2:7" ht="13.2" x14ac:dyDescent="0.25">
      <c r="B156" s="59">
        <v>44950</v>
      </c>
      <c r="C156" s="60" t="s">
        <v>406</v>
      </c>
      <c r="D156" s="60" t="s">
        <v>753</v>
      </c>
      <c r="E156" s="60" t="s">
        <v>754</v>
      </c>
      <c r="F156" s="60"/>
      <c r="G156" s="60" t="s">
        <v>748</v>
      </c>
    </row>
    <row r="157" spans="2:7" ht="13.2" x14ac:dyDescent="0.25">
      <c r="B157" s="59">
        <v>44936</v>
      </c>
      <c r="C157" s="60" t="s">
        <v>755</v>
      </c>
      <c r="D157" s="60" t="s">
        <v>756</v>
      </c>
      <c r="E157" s="60"/>
      <c r="F157" s="60"/>
      <c r="G157" s="60" t="s">
        <v>757</v>
      </c>
    </row>
    <row r="158" spans="2:7" ht="13.2" x14ac:dyDescent="0.25">
      <c r="B158" s="59">
        <v>44936</v>
      </c>
      <c r="C158" s="60" t="s">
        <v>758</v>
      </c>
      <c r="D158" s="60" t="s">
        <v>759</v>
      </c>
      <c r="E158" s="60" t="s">
        <v>760</v>
      </c>
      <c r="F158" s="60"/>
      <c r="G158" s="60"/>
    </row>
    <row r="159" spans="2:7" ht="13.2" x14ac:dyDescent="0.25">
      <c r="B159" s="59">
        <v>44936</v>
      </c>
      <c r="C159" s="60" t="s">
        <v>396</v>
      </c>
      <c r="D159" s="60" t="s">
        <v>761</v>
      </c>
      <c r="E159" s="60" t="s">
        <v>762</v>
      </c>
      <c r="F159" s="60"/>
      <c r="G159" s="60"/>
    </row>
    <row r="160" spans="2:7" ht="13.2" x14ac:dyDescent="0.25">
      <c r="B160" s="59">
        <v>44908</v>
      </c>
      <c r="C160" s="60" t="s">
        <v>406</v>
      </c>
      <c r="D160" s="60" t="s">
        <v>763</v>
      </c>
      <c r="E160" s="60" t="s">
        <v>764</v>
      </c>
      <c r="F160" s="60"/>
      <c r="G160" s="60"/>
    </row>
    <row r="161" spans="2:29" ht="13.2" x14ac:dyDescent="0.25">
      <c r="B161" s="59">
        <v>44908</v>
      </c>
      <c r="C161" s="60" t="s">
        <v>386</v>
      </c>
      <c r="D161" s="60" t="s">
        <v>618</v>
      </c>
      <c r="E161" s="60"/>
      <c r="F161" s="60"/>
      <c r="G161" s="60"/>
    </row>
    <row r="162" spans="2:29" ht="13.2" x14ac:dyDescent="0.25">
      <c r="B162" s="59">
        <v>44796</v>
      </c>
      <c r="C162" s="60" t="s">
        <v>479</v>
      </c>
      <c r="D162" s="60" t="s">
        <v>108</v>
      </c>
      <c r="E162" s="60" t="s">
        <v>765</v>
      </c>
      <c r="F162" s="60"/>
      <c r="G162" s="60"/>
    </row>
    <row r="163" spans="2:29" ht="13.2" x14ac:dyDescent="0.25">
      <c r="B163" s="59">
        <v>44796</v>
      </c>
      <c r="C163" s="60" t="s">
        <v>386</v>
      </c>
      <c r="D163" s="60" t="s">
        <v>766</v>
      </c>
      <c r="E163" s="60"/>
      <c r="F163" s="60" t="s">
        <v>767</v>
      </c>
      <c r="G163" s="60"/>
    </row>
    <row r="164" spans="2:29" ht="13.2" x14ac:dyDescent="0.25">
      <c r="B164" s="59">
        <v>44796</v>
      </c>
      <c r="C164" s="60" t="s">
        <v>386</v>
      </c>
      <c r="D164" s="77" t="s">
        <v>768</v>
      </c>
      <c r="E164" s="60"/>
      <c r="F164" s="60" t="s">
        <v>767</v>
      </c>
      <c r="G164" s="60"/>
    </row>
    <row r="165" spans="2:29" ht="34.799999999999997" x14ac:dyDescent="0.25">
      <c r="B165" s="59">
        <v>44796</v>
      </c>
      <c r="C165" s="60" t="s">
        <v>386</v>
      </c>
      <c r="D165" s="78" t="s">
        <v>769</v>
      </c>
      <c r="E165" s="60"/>
      <c r="F165" s="60" t="s">
        <v>770</v>
      </c>
      <c r="G165" s="60"/>
    </row>
    <row r="166" spans="2:29" ht="13.2" x14ac:dyDescent="0.25">
      <c r="B166" s="59">
        <v>44796</v>
      </c>
      <c r="C166" s="60" t="s">
        <v>393</v>
      </c>
      <c r="D166" s="62" t="s">
        <v>771</v>
      </c>
      <c r="E166" s="60"/>
      <c r="F166" s="60" t="s">
        <v>770</v>
      </c>
      <c r="G166" s="60"/>
    </row>
    <row r="167" spans="2:29" ht="13.2" x14ac:dyDescent="0.25">
      <c r="B167" s="59">
        <v>44782</v>
      </c>
      <c r="C167" s="60" t="s">
        <v>393</v>
      </c>
      <c r="D167" s="60" t="s">
        <v>772</v>
      </c>
      <c r="E167" s="60"/>
      <c r="F167" s="60"/>
      <c r="G167" s="60"/>
    </row>
    <row r="168" spans="2:29" ht="13.2" x14ac:dyDescent="0.25">
      <c r="B168" s="61">
        <v>44775</v>
      </c>
      <c r="C168" s="60" t="s">
        <v>393</v>
      </c>
      <c r="D168" s="60" t="s">
        <v>773</v>
      </c>
      <c r="E168" s="60"/>
      <c r="F168" s="60"/>
      <c r="G168" s="60"/>
    </row>
    <row r="169" spans="2:29" ht="13.2" x14ac:dyDescent="0.25">
      <c r="B169" s="66">
        <v>44782</v>
      </c>
      <c r="C169" s="60" t="s">
        <v>479</v>
      </c>
      <c r="D169" s="60" t="s">
        <v>774</v>
      </c>
      <c r="E169" s="60"/>
      <c r="F169" s="60"/>
      <c r="G169" s="60"/>
    </row>
    <row r="170" spans="2:29" ht="13.2" x14ac:dyDescent="0.25">
      <c r="B170" s="61">
        <v>44705</v>
      </c>
      <c r="C170" s="60" t="s">
        <v>393</v>
      </c>
      <c r="D170" s="62" t="s">
        <v>775</v>
      </c>
      <c r="E170" s="60"/>
      <c r="F170" s="60" t="s">
        <v>395</v>
      </c>
      <c r="G170" s="60"/>
    </row>
    <row r="171" spans="2:29" ht="13.2" x14ac:dyDescent="0.25">
      <c r="B171" s="61">
        <v>44705</v>
      </c>
      <c r="C171" s="60" t="s">
        <v>393</v>
      </c>
      <c r="D171" s="62" t="s">
        <v>776</v>
      </c>
      <c r="E171" s="60"/>
      <c r="F171" s="60" t="s">
        <v>395</v>
      </c>
      <c r="G171" s="60"/>
    </row>
    <row r="172" spans="2:29" ht="13.2" x14ac:dyDescent="0.25">
      <c r="B172" s="61">
        <v>44705</v>
      </c>
      <c r="C172" s="60" t="s">
        <v>418</v>
      </c>
      <c r="D172" s="60" t="s">
        <v>777</v>
      </c>
      <c r="E172" s="60"/>
      <c r="F172" s="63"/>
      <c r="G172" s="79"/>
    </row>
    <row r="173" spans="2:29" ht="13.2" x14ac:dyDescent="0.25">
      <c r="B173" s="61">
        <v>44677</v>
      </c>
      <c r="C173" s="60" t="s">
        <v>778</v>
      </c>
      <c r="D173" s="60" t="s">
        <v>779</v>
      </c>
      <c r="E173" s="60" t="s">
        <v>780</v>
      </c>
      <c r="F173" s="63" t="s">
        <v>781</v>
      </c>
      <c r="G173" s="79"/>
    </row>
    <row r="174" spans="2:29" ht="13.2" x14ac:dyDescent="0.25">
      <c r="B174" s="61">
        <v>44663</v>
      </c>
      <c r="C174" s="60" t="s">
        <v>393</v>
      </c>
      <c r="D174" s="60" t="s">
        <v>782</v>
      </c>
      <c r="E174" s="60"/>
      <c r="F174" s="60" t="s">
        <v>783</v>
      </c>
      <c r="G174" s="79"/>
    </row>
    <row r="175" spans="2:29" ht="13.2" x14ac:dyDescent="0.25">
      <c r="B175" s="61">
        <v>44663</v>
      </c>
      <c r="C175" s="63" t="s">
        <v>778</v>
      </c>
      <c r="D175" s="80" t="s">
        <v>784</v>
      </c>
      <c r="E175" s="63" t="s">
        <v>785</v>
      </c>
      <c r="F175" s="63" t="s">
        <v>781</v>
      </c>
      <c r="G175" s="63" t="s">
        <v>786</v>
      </c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</row>
    <row r="176" spans="2:29" ht="13.2" x14ac:dyDescent="0.25">
      <c r="B176" s="61">
        <v>44670</v>
      </c>
      <c r="C176" s="60" t="s">
        <v>393</v>
      </c>
      <c r="D176" s="60" t="s">
        <v>787</v>
      </c>
      <c r="E176" s="60"/>
      <c r="F176" s="60" t="s">
        <v>699</v>
      </c>
      <c r="G176" s="79"/>
    </row>
    <row r="177" spans="2:29" ht="13.2" x14ac:dyDescent="0.25">
      <c r="B177" s="61">
        <v>44677</v>
      </c>
      <c r="C177" s="60" t="s">
        <v>537</v>
      </c>
      <c r="D177" s="60" t="s">
        <v>720</v>
      </c>
      <c r="E177" s="60"/>
      <c r="F177" s="60" t="s">
        <v>683</v>
      </c>
      <c r="G177" s="79"/>
    </row>
    <row r="178" spans="2:29" ht="13.2" x14ac:dyDescent="0.25">
      <c r="B178" s="61">
        <v>44635</v>
      </c>
      <c r="C178" s="63" t="s">
        <v>393</v>
      </c>
      <c r="D178" s="63" t="s">
        <v>788</v>
      </c>
      <c r="E178" s="63" t="s">
        <v>357</v>
      </c>
      <c r="F178" s="63" t="s">
        <v>699</v>
      </c>
      <c r="G178" s="81" t="s">
        <v>789</v>
      </c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</row>
    <row r="179" spans="2:29" ht="13.2" x14ac:dyDescent="0.25">
      <c r="B179" s="82">
        <v>44628</v>
      </c>
      <c r="C179" s="83" t="s">
        <v>396</v>
      </c>
      <c r="D179" s="83" t="s">
        <v>790</v>
      </c>
      <c r="E179" s="83" t="s">
        <v>430</v>
      </c>
      <c r="F179" s="83" t="s">
        <v>791</v>
      </c>
      <c r="G179" s="84" t="s">
        <v>789</v>
      </c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68"/>
      <c r="AB179" s="68"/>
      <c r="AC179" s="68"/>
    </row>
    <row r="180" spans="2:29" ht="13.2" x14ac:dyDescent="0.25">
      <c r="B180" s="82">
        <v>44628</v>
      </c>
      <c r="C180" s="83" t="s">
        <v>393</v>
      </c>
      <c r="D180" s="83" t="s">
        <v>792</v>
      </c>
      <c r="E180" s="83" t="s">
        <v>357</v>
      </c>
      <c r="F180" s="83" t="s">
        <v>683</v>
      </c>
      <c r="G180" s="86">
        <v>44628</v>
      </c>
      <c r="H180" s="83" t="s">
        <v>393</v>
      </c>
      <c r="I180" s="83" t="s">
        <v>792</v>
      </c>
      <c r="J180" s="83" t="s">
        <v>357</v>
      </c>
      <c r="K180" s="83" t="s">
        <v>683</v>
      </c>
      <c r="L180" s="86">
        <v>44628</v>
      </c>
      <c r="M180" s="83" t="s">
        <v>393</v>
      </c>
      <c r="N180" s="83" t="s">
        <v>792</v>
      </c>
      <c r="O180" s="83" t="s">
        <v>357</v>
      </c>
      <c r="P180" s="83" t="s">
        <v>683</v>
      </c>
      <c r="Q180" s="86">
        <v>44628</v>
      </c>
      <c r="R180" s="83" t="s">
        <v>393</v>
      </c>
      <c r="S180" s="83" t="s">
        <v>792</v>
      </c>
      <c r="T180" s="83" t="s">
        <v>357</v>
      </c>
      <c r="U180" s="83" t="s">
        <v>683</v>
      </c>
      <c r="V180" s="86">
        <v>44628</v>
      </c>
      <c r="W180" s="83" t="s">
        <v>393</v>
      </c>
      <c r="X180" s="83" t="s">
        <v>792</v>
      </c>
      <c r="Y180" s="83" t="s">
        <v>357</v>
      </c>
      <c r="Z180" s="83" t="s">
        <v>683</v>
      </c>
      <c r="AA180" s="68"/>
      <c r="AB180" s="68"/>
      <c r="AC180" s="68"/>
    </row>
    <row r="181" spans="2:29" ht="13.2" x14ac:dyDescent="0.25">
      <c r="B181" s="61">
        <v>44614</v>
      </c>
      <c r="C181" s="63" t="s">
        <v>793</v>
      </c>
      <c r="D181" s="63" t="s">
        <v>794</v>
      </c>
      <c r="E181" s="63" t="s">
        <v>795</v>
      </c>
      <c r="F181" s="63" t="s">
        <v>796</v>
      </c>
      <c r="G181" s="81" t="s">
        <v>797</v>
      </c>
    </row>
    <row r="182" spans="2:29" ht="13.2" x14ac:dyDescent="0.25">
      <c r="B182" s="61">
        <v>44600</v>
      </c>
      <c r="C182" s="60" t="s">
        <v>393</v>
      </c>
      <c r="D182" s="60" t="s">
        <v>798</v>
      </c>
      <c r="E182" s="60" t="s">
        <v>799</v>
      </c>
      <c r="F182" s="60" t="s">
        <v>796</v>
      </c>
      <c r="G182" s="79" t="s">
        <v>800</v>
      </c>
    </row>
    <row r="183" spans="2:29" ht="13.2" x14ac:dyDescent="0.25">
      <c r="B183" s="61">
        <v>44586</v>
      </c>
      <c r="C183" s="60" t="s">
        <v>801</v>
      </c>
      <c r="D183" s="60" t="s">
        <v>802</v>
      </c>
      <c r="E183" s="60" t="s">
        <v>803</v>
      </c>
      <c r="F183" s="60" t="s">
        <v>804</v>
      </c>
      <c r="G183" s="79"/>
    </row>
    <row r="184" spans="2:29" ht="13.2" x14ac:dyDescent="0.25">
      <c r="B184" s="61">
        <v>44572</v>
      </c>
      <c r="C184" s="60" t="s">
        <v>393</v>
      </c>
      <c r="D184" s="62" t="s">
        <v>805</v>
      </c>
      <c r="E184" s="60" t="s">
        <v>35</v>
      </c>
      <c r="F184" s="60" t="s">
        <v>806</v>
      </c>
      <c r="G184" s="60" t="s">
        <v>807</v>
      </c>
    </row>
    <row r="185" spans="2:29" ht="13.2" x14ac:dyDescent="0.25">
      <c r="B185" s="61">
        <v>44544</v>
      </c>
      <c r="C185" s="60" t="s">
        <v>386</v>
      </c>
      <c r="D185" s="60" t="s">
        <v>808</v>
      </c>
      <c r="E185" s="60"/>
      <c r="F185" s="60" t="s">
        <v>809</v>
      </c>
      <c r="G185" s="60" t="s">
        <v>807</v>
      </c>
    </row>
    <row r="186" spans="2:29" ht="13.2" x14ac:dyDescent="0.25">
      <c r="B186" s="61">
        <v>44544</v>
      </c>
      <c r="C186" s="60" t="s">
        <v>810</v>
      </c>
      <c r="D186" s="62" t="s">
        <v>811</v>
      </c>
      <c r="E186" s="60" t="s">
        <v>812</v>
      </c>
      <c r="F186" s="60" t="s">
        <v>813</v>
      </c>
      <c r="G186" s="60" t="s">
        <v>807</v>
      </c>
    </row>
    <row r="187" spans="2:29" ht="13.2" x14ac:dyDescent="0.25">
      <c r="B187" s="61">
        <v>44544</v>
      </c>
      <c r="C187" s="60" t="s">
        <v>810</v>
      </c>
      <c r="D187" s="62" t="s">
        <v>814</v>
      </c>
      <c r="E187" s="60" t="s">
        <v>815</v>
      </c>
      <c r="F187" s="60" t="s">
        <v>813</v>
      </c>
      <c r="G187" s="60" t="s">
        <v>807</v>
      </c>
    </row>
    <row r="188" spans="2:29" ht="13.2" x14ac:dyDescent="0.25">
      <c r="B188" s="61">
        <v>44509</v>
      </c>
      <c r="C188" s="60" t="s">
        <v>810</v>
      </c>
      <c r="D188" s="60" t="s">
        <v>816</v>
      </c>
      <c r="E188" s="60" t="s">
        <v>817</v>
      </c>
      <c r="F188" s="60" t="s">
        <v>813</v>
      </c>
      <c r="G188" s="60"/>
    </row>
    <row r="189" spans="2:29" ht="13.2" x14ac:dyDescent="0.25">
      <c r="B189" s="61">
        <v>44509</v>
      </c>
      <c r="C189" s="60" t="s">
        <v>810</v>
      </c>
      <c r="D189" s="87" t="s">
        <v>818</v>
      </c>
      <c r="E189" s="60" t="s">
        <v>819</v>
      </c>
      <c r="F189" s="60" t="s">
        <v>813</v>
      </c>
      <c r="G189" s="60"/>
    </row>
    <row r="190" spans="2:29" ht="13.2" x14ac:dyDescent="0.25">
      <c r="B190" s="61">
        <v>44495</v>
      </c>
      <c r="C190" s="63" t="s">
        <v>393</v>
      </c>
      <c r="D190" s="63" t="s">
        <v>820</v>
      </c>
      <c r="E190" s="63"/>
      <c r="F190" s="63"/>
      <c r="G190" s="63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</row>
    <row r="191" spans="2:29" ht="13.2" x14ac:dyDescent="0.25">
      <c r="B191" s="82">
        <v>44495</v>
      </c>
      <c r="C191" s="83" t="s">
        <v>479</v>
      </c>
      <c r="D191" s="83" t="s">
        <v>782</v>
      </c>
      <c r="E191" s="83" t="s">
        <v>821</v>
      </c>
      <c r="F191" s="85" t="s">
        <v>822</v>
      </c>
      <c r="G191" s="83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</row>
    <row r="192" spans="2:29" ht="13.2" x14ac:dyDescent="0.25">
      <c r="B192" s="59">
        <v>44418</v>
      </c>
      <c r="C192" s="83" t="s">
        <v>418</v>
      </c>
      <c r="D192" s="83" t="s">
        <v>823</v>
      </c>
      <c r="E192" s="83" t="s">
        <v>669</v>
      </c>
      <c r="F192" s="85"/>
      <c r="G192" s="83"/>
    </row>
    <row r="193" spans="2:7" ht="13.2" x14ac:dyDescent="0.25">
      <c r="B193" s="59">
        <v>44355</v>
      </c>
      <c r="C193" s="60" t="s">
        <v>824</v>
      </c>
      <c r="D193" s="60" t="s">
        <v>825</v>
      </c>
      <c r="E193" s="60" t="s">
        <v>826</v>
      </c>
      <c r="F193" s="60" t="s">
        <v>827</v>
      </c>
      <c r="G193" s="60"/>
    </row>
    <row r="194" spans="2:7" ht="13.2" x14ac:dyDescent="0.25">
      <c r="B194" s="59">
        <v>44341</v>
      </c>
      <c r="C194" s="60" t="s">
        <v>828</v>
      </c>
      <c r="D194" s="60" t="s">
        <v>829</v>
      </c>
      <c r="E194" s="60" t="s">
        <v>830</v>
      </c>
      <c r="F194" s="60" t="s">
        <v>831</v>
      </c>
      <c r="G194" s="79" t="s">
        <v>832</v>
      </c>
    </row>
    <row r="195" spans="2:7" ht="13.2" x14ac:dyDescent="0.25">
      <c r="B195" s="59">
        <v>44341</v>
      </c>
      <c r="C195" s="60" t="s">
        <v>833</v>
      </c>
      <c r="D195" s="60" t="s">
        <v>834</v>
      </c>
      <c r="E195" s="60" t="s">
        <v>357</v>
      </c>
      <c r="F195" s="60" t="s">
        <v>835</v>
      </c>
      <c r="G195" s="60"/>
    </row>
    <row r="196" spans="2:7" ht="13.2" x14ac:dyDescent="0.25">
      <c r="B196" s="59">
        <v>44341</v>
      </c>
      <c r="C196" s="60" t="s">
        <v>824</v>
      </c>
      <c r="D196" s="60" t="s">
        <v>836</v>
      </c>
      <c r="E196" s="60" t="s">
        <v>837</v>
      </c>
      <c r="F196" s="60" t="s">
        <v>838</v>
      </c>
      <c r="G196" s="60"/>
    </row>
    <row r="197" spans="2:7" ht="13.2" x14ac:dyDescent="0.25">
      <c r="B197" s="59">
        <v>44313</v>
      </c>
      <c r="C197" s="60" t="s">
        <v>839</v>
      </c>
      <c r="D197" s="60" t="s">
        <v>840</v>
      </c>
      <c r="E197" s="60" t="s">
        <v>421</v>
      </c>
      <c r="F197" s="60" t="s">
        <v>831</v>
      </c>
      <c r="G197" s="60" t="s">
        <v>841</v>
      </c>
    </row>
    <row r="198" spans="2:7" ht="13.2" x14ac:dyDescent="0.25">
      <c r="B198" s="59">
        <v>44313</v>
      </c>
      <c r="C198" s="60" t="s">
        <v>842</v>
      </c>
      <c r="D198" s="60" t="s">
        <v>843</v>
      </c>
      <c r="E198" s="60" t="s">
        <v>844</v>
      </c>
      <c r="F198" s="60" t="s">
        <v>845</v>
      </c>
      <c r="G198" s="79" t="s">
        <v>846</v>
      </c>
    </row>
    <row r="199" spans="2:7" ht="13.2" x14ac:dyDescent="0.25">
      <c r="B199" s="61">
        <v>44299</v>
      </c>
      <c r="C199" s="60" t="s">
        <v>847</v>
      </c>
      <c r="D199" s="60" t="s">
        <v>599</v>
      </c>
      <c r="E199" s="60"/>
      <c r="F199" s="60"/>
      <c r="G199" s="79"/>
    </row>
    <row r="200" spans="2:7" ht="13.2" x14ac:dyDescent="0.25">
      <c r="B200" s="61">
        <v>44264</v>
      </c>
      <c r="C200" s="60" t="s">
        <v>828</v>
      </c>
      <c r="D200" s="60" t="s">
        <v>848</v>
      </c>
      <c r="E200" s="60" t="s">
        <v>849</v>
      </c>
      <c r="F200" s="60" t="s">
        <v>831</v>
      </c>
      <c r="G200" s="79" t="s">
        <v>832</v>
      </c>
    </row>
    <row r="201" spans="2:7" ht="13.2" x14ac:dyDescent="0.25">
      <c r="B201" s="61">
        <v>44264</v>
      </c>
      <c r="C201" s="60" t="s">
        <v>850</v>
      </c>
      <c r="D201" s="60" t="s">
        <v>851</v>
      </c>
      <c r="E201" s="60" t="s">
        <v>852</v>
      </c>
      <c r="F201" s="60" t="s">
        <v>853</v>
      </c>
      <c r="G201" s="79" t="s">
        <v>832</v>
      </c>
    </row>
    <row r="202" spans="2:7" ht="13.2" x14ac:dyDescent="0.25">
      <c r="B202" s="61">
        <v>44264</v>
      </c>
      <c r="C202" s="60" t="s">
        <v>828</v>
      </c>
      <c r="D202" s="60" t="s">
        <v>827</v>
      </c>
      <c r="E202" s="60" t="s">
        <v>830</v>
      </c>
      <c r="F202" s="60" t="s">
        <v>831</v>
      </c>
      <c r="G202" s="79" t="s">
        <v>832</v>
      </c>
    </row>
    <row r="203" spans="2:7" ht="13.2" x14ac:dyDescent="0.25">
      <c r="B203" s="61">
        <v>44250</v>
      </c>
      <c r="C203" s="60" t="s">
        <v>839</v>
      </c>
      <c r="D203" s="60" t="s">
        <v>854</v>
      </c>
      <c r="E203" s="60" t="s">
        <v>421</v>
      </c>
      <c r="F203" s="60" t="s">
        <v>831</v>
      </c>
      <c r="G203" s="79" t="s">
        <v>855</v>
      </c>
    </row>
    <row r="204" spans="2:7" ht="13.2" x14ac:dyDescent="0.25">
      <c r="B204" s="61">
        <v>44250</v>
      </c>
      <c r="C204" s="60" t="s">
        <v>856</v>
      </c>
      <c r="D204" s="60" t="s">
        <v>669</v>
      </c>
      <c r="E204" s="60"/>
      <c r="F204" s="60" t="s">
        <v>857</v>
      </c>
      <c r="G204" s="60" t="s">
        <v>858</v>
      </c>
    </row>
    <row r="205" spans="2:7" ht="13.2" x14ac:dyDescent="0.25">
      <c r="B205" s="88">
        <v>44236</v>
      </c>
      <c r="C205" s="60" t="s">
        <v>859</v>
      </c>
      <c r="D205" s="60" t="s">
        <v>843</v>
      </c>
      <c r="E205" s="60" t="s">
        <v>413</v>
      </c>
      <c r="F205" s="60" t="s">
        <v>860</v>
      </c>
      <c r="G205" s="60" t="s">
        <v>861</v>
      </c>
    </row>
    <row r="206" spans="2:7" ht="13.2" x14ac:dyDescent="0.25">
      <c r="B206" s="88">
        <v>43856</v>
      </c>
      <c r="C206" s="60" t="s">
        <v>847</v>
      </c>
      <c r="D206" s="60" t="s">
        <v>599</v>
      </c>
      <c r="E206" s="60"/>
      <c r="F206" s="60"/>
      <c r="G206" s="79"/>
    </row>
    <row r="207" spans="2:7" ht="13.2" x14ac:dyDescent="0.25">
      <c r="B207" s="88">
        <v>43842</v>
      </c>
      <c r="C207" s="60" t="s">
        <v>862</v>
      </c>
      <c r="D207" s="60" t="s">
        <v>863</v>
      </c>
      <c r="E207" s="60" t="s">
        <v>864</v>
      </c>
      <c r="F207" s="60"/>
      <c r="G207" s="79"/>
    </row>
    <row r="208" spans="2:7" ht="13.2" x14ac:dyDescent="0.25">
      <c r="B208" s="88">
        <v>43842</v>
      </c>
      <c r="C208" s="60" t="s">
        <v>859</v>
      </c>
      <c r="D208" s="60" t="s">
        <v>865</v>
      </c>
      <c r="E208" s="60" t="s">
        <v>430</v>
      </c>
      <c r="F208" s="60" t="s">
        <v>831</v>
      </c>
      <c r="G208" s="79"/>
    </row>
    <row r="209" spans="2:7" ht="13.2" x14ac:dyDescent="0.25">
      <c r="B209" s="72">
        <v>44173</v>
      </c>
      <c r="C209" s="60" t="s">
        <v>866</v>
      </c>
      <c r="D209" s="60" t="s">
        <v>867</v>
      </c>
      <c r="E209" s="60" t="s">
        <v>868</v>
      </c>
      <c r="F209" s="60" t="s">
        <v>831</v>
      </c>
      <c r="G209" s="79" t="s">
        <v>869</v>
      </c>
    </row>
    <row r="210" spans="2:7" ht="13.2" x14ac:dyDescent="0.25">
      <c r="B210" s="72">
        <v>44173</v>
      </c>
      <c r="C210" s="60" t="s">
        <v>866</v>
      </c>
      <c r="D210" s="60" t="s">
        <v>870</v>
      </c>
      <c r="E210" s="60" t="s">
        <v>868</v>
      </c>
      <c r="F210" s="60" t="s">
        <v>831</v>
      </c>
      <c r="G210" s="79" t="s">
        <v>869</v>
      </c>
    </row>
    <row r="211" spans="2:7" ht="13.2" x14ac:dyDescent="0.25">
      <c r="B211" s="72">
        <v>44173</v>
      </c>
      <c r="C211" s="60" t="s">
        <v>871</v>
      </c>
      <c r="D211" s="60" t="s">
        <v>872</v>
      </c>
      <c r="E211" s="60" t="s">
        <v>514</v>
      </c>
      <c r="F211" s="60" t="s">
        <v>831</v>
      </c>
      <c r="G211" s="79" t="s">
        <v>873</v>
      </c>
    </row>
    <row r="212" spans="2:7" ht="13.2" x14ac:dyDescent="0.25">
      <c r="B212" s="72">
        <v>44173</v>
      </c>
      <c r="C212" s="60" t="s">
        <v>874</v>
      </c>
      <c r="D212" s="60" t="s">
        <v>875</v>
      </c>
      <c r="E212" s="60" t="s">
        <v>868</v>
      </c>
      <c r="F212" s="60" t="s">
        <v>831</v>
      </c>
      <c r="G212" s="79" t="s">
        <v>873</v>
      </c>
    </row>
    <row r="213" spans="2:7" ht="13.2" x14ac:dyDescent="0.25">
      <c r="B213" s="72">
        <v>44173</v>
      </c>
      <c r="C213" s="60" t="s">
        <v>874</v>
      </c>
      <c r="D213" s="60" t="s">
        <v>876</v>
      </c>
      <c r="E213" s="60" t="s">
        <v>868</v>
      </c>
      <c r="F213" s="60" t="s">
        <v>831</v>
      </c>
      <c r="G213" s="79" t="s">
        <v>873</v>
      </c>
    </row>
    <row r="214" spans="2:7" ht="13.2" x14ac:dyDescent="0.25">
      <c r="B214" s="72">
        <v>44173</v>
      </c>
      <c r="C214" s="60" t="s">
        <v>874</v>
      </c>
      <c r="D214" s="60" t="s">
        <v>877</v>
      </c>
      <c r="E214" s="60" t="s">
        <v>514</v>
      </c>
      <c r="F214" s="60" t="s">
        <v>831</v>
      </c>
      <c r="G214" s="79" t="s">
        <v>873</v>
      </c>
    </row>
    <row r="215" spans="2:7" ht="13.2" x14ac:dyDescent="0.25">
      <c r="B215" s="72">
        <v>44173</v>
      </c>
      <c r="C215" s="60" t="s">
        <v>859</v>
      </c>
      <c r="D215" s="60" t="s">
        <v>878</v>
      </c>
      <c r="E215" s="60" t="s">
        <v>430</v>
      </c>
      <c r="F215" s="60" t="s">
        <v>831</v>
      </c>
      <c r="G215" s="79" t="s">
        <v>879</v>
      </c>
    </row>
    <row r="216" spans="2:7" ht="13.2" x14ac:dyDescent="0.25">
      <c r="B216" s="72">
        <v>44173</v>
      </c>
      <c r="C216" s="60" t="s">
        <v>880</v>
      </c>
      <c r="D216" s="60" t="s">
        <v>881</v>
      </c>
      <c r="E216" s="60" t="s">
        <v>430</v>
      </c>
      <c r="F216" s="60" t="s">
        <v>577</v>
      </c>
      <c r="G216" s="79" t="s">
        <v>882</v>
      </c>
    </row>
    <row r="217" spans="2:7" ht="23.4" x14ac:dyDescent="0.25">
      <c r="B217" s="72">
        <v>44173</v>
      </c>
      <c r="C217" s="60" t="s">
        <v>883</v>
      </c>
      <c r="D217" s="78" t="s">
        <v>884</v>
      </c>
      <c r="E217" s="60"/>
      <c r="F217" s="60"/>
      <c r="G217" s="60" t="s">
        <v>885</v>
      </c>
    </row>
    <row r="218" spans="2:7" ht="13.2" x14ac:dyDescent="0.25">
      <c r="B218" s="72">
        <v>44173</v>
      </c>
      <c r="C218" s="60" t="s">
        <v>883</v>
      </c>
      <c r="D218" s="89" t="s">
        <v>886</v>
      </c>
      <c r="E218" s="60"/>
      <c r="F218" s="60"/>
      <c r="G218" s="60" t="s">
        <v>885</v>
      </c>
    </row>
    <row r="219" spans="2:7" ht="23.4" x14ac:dyDescent="0.25">
      <c r="B219" s="72">
        <v>44173</v>
      </c>
      <c r="C219" s="60" t="s">
        <v>883</v>
      </c>
      <c r="D219" s="78" t="s">
        <v>887</v>
      </c>
      <c r="E219" s="60"/>
      <c r="F219" s="60"/>
      <c r="G219" s="60" t="s">
        <v>888</v>
      </c>
    </row>
    <row r="220" spans="2:7" ht="26.4" x14ac:dyDescent="0.25">
      <c r="B220" s="72">
        <v>44131</v>
      </c>
      <c r="C220" s="60" t="s">
        <v>859</v>
      </c>
      <c r="D220" s="60" t="s">
        <v>889</v>
      </c>
      <c r="E220" s="60" t="s">
        <v>430</v>
      </c>
      <c r="F220" s="90" t="s">
        <v>890</v>
      </c>
      <c r="G220" s="64" t="s">
        <v>891</v>
      </c>
    </row>
    <row r="221" spans="2:7" ht="13.2" x14ac:dyDescent="0.25">
      <c r="B221" s="72">
        <v>44131</v>
      </c>
      <c r="C221" s="60" t="s">
        <v>824</v>
      </c>
      <c r="D221" s="89" t="s">
        <v>892</v>
      </c>
      <c r="E221" s="60"/>
      <c r="F221" s="89" t="s">
        <v>892</v>
      </c>
      <c r="G221" s="60" t="s">
        <v>893</v>
      </c>
    </row>
    <row r="222" spans="2:7" ht="13.2" x14ac:dyDescent="0.25">
      <c r="B222" s="67" t="s">
        <v>894</v>
      </c>
      <c r="C222" s="60" t="s">
        <v>824</v>
      </c>
      <c r="D222" s="60" t="s">
        <v>895</v>
      </c>
      <c r="E222" s="60"/>
      <c r="F222" s="60"/>
      <c r="G222" s="60" t="s">
        <v>893</v>
      </c>
    </row>
    <row r="223" spans="2:7" ht="13.2" x14ac:dyDescent="0.25">
      <c r="B223" s="72">
        <v>44096</v>
      </c>
      <c r="C223" s="60" t="s">
        <v>847</v>
      </c>
      <c r="D223" s="60" t="s">
        <v>599</v>
      </c>
      <c r="E223" s="60"/>
      <c r="F223" s="60"/>
      <c r="G223" s="60" t="s">
        <v>896</v>
      </c>
    </row>
    <row r="224" spans="2:7" ht="13.2" x14ac:dyDescent="0.25">
      <c r="B224" s="72">
        <v>44054</v>
      </c>
      <c r="C224" s="91" t="s">
        <v>897</v>
      </c>
      <c r="D224" s="60" t="s">
        <v>898</v>
      </c>
      <c r="E224" s="60" t="s">
        <v>899</v>
      </c>
      <c r="F224" s="60" t="s">
        <v>831</v>
      </c>
      <c r="G224" s="60" t="s">
        <v>900</v>
      </c>
    </row>
    <row r="225" spans="2:7" ht="13.2" x14ac:dyDescent="0.25">
      <c r="B225" s="72">
        <v>44054</v>
      </c>
      <c r="C225" s="60" t="s">
        <v>828</v>
      </c>
      <c r="D225" s="60" t="s">
        <v>901</v>
      </c>
      <c r="E225" s="60" t="s">
        <v>554</v>
      </c>
      <c r="F225" s="60" t="s">
        <v>902</v>
      </c>
      <c r="G225" s="60" t="s">
        <v>903</v>
      </c>
    </row>
    <row r="226" spans="2:7" ht="13.2" x14ac:dyDescent="0.25">
      <c r="B226" s="72">
        <v>44054</v>
      </c>
      <c r="C226" s="60" t="s">
        <v>897</v>
      </c>
      <c r="D226" s="60" t="s">
        <v>904</v>
      </c>
      <c r="E226" s="60" t="s">
        <v>830</v>
      </c>
      <c r="F226" s="60" t="s">
        <v>905</v>
      </c>
      <c r="G226" s="92" t="s">
        <v>906</v>
      </c>
    </row>
    <row r="227" spans="2:7" ht="13.2" x14ac:dyDescent="0.25">
      <c r="B227" s="72">
        <v>44054</v>
      </c>
      <c r="C227" s="60" t="s">
        <v>907</v>
      </c>
      <c r="D227" s="60" t="s">
        <v>908</v>
      </c>
      <c r="E227" s="60"/>
      <c r="F227" s="60" t="s">
        <v>909</v>
      </c>
      <c r="G227" s="60" t="s">
        <v>910</v>
      </c>
    </row>
    <row r="228" spans="2:7" ht="13.2" x14ac:dyDescent="0.25">
      <c r="B228" s="67" t="s">
        <v>911</v>
      </c>
      <c r="C228" s="60" t="s">
        <v>883</v>
      </c>
      <c r="D228" s="60" t="s">
        <v>912</v>
      </c>
      <c r="E228" s="60"/>
      <c r="F228" s="60" t="s">
        <v>913</v>
      </c>
      <c r="G228" s="60" t="s">
        <v>910</v>
      </c>
    </row>
    <row r="229" spans="2:7" ht="13.2" x14ac:dyDescent="0.25">
      <c r="B229" s="72">
        <v>44005</v>
      </c>
      <c r="C229" s="60" t="s">
        <v>914</v>
      </c>
      <c r="D229" s="60" t="s">
        <v>915</v>
      </c>
      <c r="E229" s="60" t="s">
        <v>430</v>
      </c>
      <c r="F229" s="60" t="s">
        <v>916</v>
      </c>
      <c r="G229" s="60" t="s">
        <v>917</v>
      </c>
    </row>
    <row r="230" spans="2:7" ht="13.2" x14ac:dyDescent="0.25">
      <c r="B230" s="72">
        <v>44005</v>
      </c>
      <c r="C230" s="91" t="s">
        <v>918</v>
      </c>
      <c r="D230" s="60" t="s">
        <v>843</v>
      </c>
      <c r="E230" s="60" t="s">
        <v>919</v>
      </c>
      <c r="F230" s="60" t="s">
        <v>607</v>
      </c>
      <c r="G230" s="60" t="s">
        <v>920</v>
      </c>
    </row>
    <row r="231" spans="2:7" ht="13.2" x14ac:dyDescent="0.25">
      <c r="B231" s="72">
        <v>44005</v>
      </c>
      <c r="C231" s="60" t="s">
        <v>921</v>
      </c>
      <c r="D231" s="60" t="s">
        <v>922</v>
      </c>
      <c r="E231" s="60"/>
      <c r="F231" s="60" t="s">
        <v>923</v>
      </c>
      <c r="G231" s="60" t="s">
        <v>924</v>
      </c>
    </row>
    <row r="232" spans="2:7" ht="13.2" x14ac:dyDescent="0.25">
      <c r="B232" s="72">
        <v>44005</v>
      </c>
      <c r="C232" s="60" t="s">
        <v>921</v>
      </c>
      <c r="D232" s="60" t="s">
        <v>925</v>
      </c>
      <c r="E232" s="60"/>
      <c r="F232" s="60" t="s">
        <v>923</v>
      </c>
      <c r="G232" s="60" t="s">
        <v>924</v>
      </c>
    </row>
    <row r="233" spans="2:7" ht="13.2" x14ac:dyDescent="0.25">
      <c r="B233" s="72">
        <v>44005</v>
      </c>
      <c r="C233" s="60" t="s">
        <v>921</v>
      </c>
      <c r="D233" s="60" t="s">
        <v>926</v>
      </c>
      <c r="E233" s="60"/>
      <c r="F233" s="60" t="s">
        <v>923</v>
      </c>
      <c r="G233" s="60" t="s">
        <v>927</v>
      </c>
    </row>
    <row r="234" spans="2:7" ht="13.2" x14ac:dyDescent="0.25">
      <c r="B234" s="72">
        <v>44005</v>
      </c>
      <c r="C234" s="60" t="s">
        <v>921</v>
      </c>
      <c r="D234" s="60" t="s">
        <v>928</v>
      </c>
      <c r="E234" s="60"/>
      <c r="F234" s="60" t="s">
        <v>923</v>
      </c>
      <c r="G234" s="60"/>
    </row>
    <row r="235" spans="2:7" ht="13.2" x14ac:dyDescent="0.25">
      <c r="B235" s="72">
        <v>43991</v>
      </c>
      <c r="C235" s="91" t="s">
        <v>874</v>
      </c>
      <c r="D235" s="60" t="s">
        <v>929</v>
      </c>
      <c r="E235" s="60" t="s">
        <v>930</v>
      </c>
      <c r="F235" s="60" t="s">
        <v>831</v>
      </c>
      <c r="G235" s="60" t="s">
        <v>931</v>
      </c>
    </row>
    <row r="236" spans="2:7" ht="13.2" x14ac:dyDescent="0.25">
      <c r="B236" s="72">
        <v>43991</v>
      </c>
      <c r="C236" s="60" t="s">
        <v>847</v>
      </c>
      <c r="D236" s="60" t="s">
        <v>599</v>
      </c>
      <c r="E236" s="60"/>
      <c r="F236" s="60" t="s">
        <v>932</v>
      </c>
      <c r="G236" s="91" t="s">
        <v>933</v>
      </c>
    </row>
    <row r="237" spans="2:7" ht="13.2" x14ac:dyDescent="0.25">
      <c r="B237" s="72">
        <v>43991</v>
      </c>
      <c r="C237" s="60" t="s">
        <v>934</v>
      </c>
      <c r="D237" s="60" t="s">
        <v>935</v>
      </c>
      <c r="E237" s="60"/>
      <c r="F237" s="93" t="s">
        <v>936</v>
      </c>
      <c r="G237" s="91" t="s">
        <v>937</v>
      </c>
    </row>
    <row r="238" spans="2:7" ht="13.2" x14ac:dyDescent="0.25">
      <c r="B238" s="72">
        <v>43963</v>
      </c>
      <c r="C238" s="60" t="s">
        <v>938</v>
      </c>
      <c r="D238" s="60" t="s">
        <v>939</v>
      </c>
      <c r="E238" s="60" t="s">
        <v>408</v>
      </c>
      <c r="F238" s="60" t="s">
        <v>577</v>
      </c>
      <c r="G238" s="64" t="s">
        <v>940</v>
      </c>
    </row>
    <row r="239" spans="2:7" ht="13.2" x14ac:dyDescent="0.25">
      <c r="B239" s="72">
        <v>43963</v>
      </c>
      <c r="C239" s="60" t="s">
        <v>941</v>
      </c>
      <c r="D239" s="94" t="s">
        <v>942</v>
      </c>
      <c r="E239" s="60"/>
      <c r="F239" s="60" t="s">
        <v>943</v>
      </c>
      <c r="G239" s="64" t="s">
        <v>944</v>
      </c>
    </row>
    <row r="240" spans="2:7" ht="13.2" x14ac:dyDescent="0.25">
      <c r="B240" s="72">
        <v>43963</v>
      </c>
      <c r="C240" s="60" t="s">
        <v>897</v>
      </c>
      <c r="D240" s="60" t="s">
        <v>945</v>
      </c>
      <c r="E240" s="60" t="s">
        <v>946</v>
      </c>
      <c r="F240" s="60" t="s">
        <v>902</v>
      </c>
      <c r="G240" s="64" t="s">
        <v>947</v>
      </c>
    </row>
    <row r="241" spans="2:9" ht="13.2" x14ac:dyDescent="0.25">
      <c r="B241" s="72">
        <v>43963</v>
      </c>
      <c r="C241" s="60" t="s">
        <v>828</v>
      </c>
      <c r="D241" s="60" t="s">
        <v>948</v>
      </c>
      <c r="E241" s="60" t="s">
        <v>830</v>
      </c>
      <c r="F241" s="60" t="s">
        <v>902</v>
      </c>
      <c r="G241" s="64" t="s">
        <v>940</v>
      </c>
    </row>
    <row r="242" spans="2:9" ht="13.2" x14ac:dyDescent="0.25">
      <c r="B242" s="72">
        <v>43949</v>
      </c>
      <c r="C242" s="60" t="s">
        <v>914</v>
      </c>
      <c r="D242" s="60" t="s">
        <v>949</v>
      </c>
      <c r="E242" s="76" t="s">
        <v>950</v>
      </c>
      <c r="F242" s="60" t="s">
        <v>577</v>
      </c>
      <c r="G242" s="60" t="s">
        <v>951</v>
      </c>
    </row>
    <row r="243" spans="2:9" ht="13.2" x14ac:dyDescent="0.25">
      <c r="B243" s="72">
        <v>43949</v>
      </c>
      <c r="C243" s="60" t="s">
        <v>952</v>
      </c>
      <c r="D243" s="60" t="s">
        <v>953</v>
      </c>
      <c r="E243" s="60" t="s">
        <v>554</v>
      </c>
      <c r="F243" s="60" t="s">
        <v>954</v>
      </c>
      <c r="G243" s="60" t="s">
        <v>951</v>
      </c>
    </row>
    <row r="244" spans="2:9" ht="13.2" x14ac:dyDescent="0.25">
      <c r="B244" s="72">
        <v>43935</v>
      </c>
      <c r="C244" s="60" t="s">
        <v>828</v>
      </c>
      <c r="D244" s="60" t="s">
        <v>827</v>
      </c>
      <c r="E244" s="60" t="s">
        <v>830</v>
      </c>
      <c r="F244" s="60" t="s">
        <v>905</v>
      </c>
      <c r="G244" s="79" t="s">
        <v>955</v>
      </c>
    </row>
    <row r="245" spans="2:9" ht="13.2" x14ac:dyDescent="0.25">
      <c r="B245" s="72">
        <v>43935</v>
      </c>
      <c r="C245" s="60" t="s">
        <v>897</v>
      </c>
      <c r="D245" s="60" t="s">
        <v>956</v>
      </c>
      <c r="E245" s="60" t="s">
        <v>514</v>
      </c>
      <c r="F245" s="60" t="s">
        <v>905</v>
      </c>
      <c r="G245" s="60" t="s">
        <v>957</v>
      </c>
      <c r="H245" s="92" t="s">
        <v>958</v>
      </c>
    </row>
    <row r="246" spans="2:9" ht="13.2" x14ac:dyDescent="0.25">
      <c r="B246" s="72">
        <v>43935</v>
      </c>
      <c r="C246" s="60" t="s">
        <v>866</v>
      </c>
      <c r="D246" s="60" t="s">
        <v>959</v>
      </c>
      <c r="E246" s="60" t="s">
        <v>960</v>
      </c>
      <c r="F246" s="60" t="s">
        <v>905</v>
      </c>
      <c r="G246" s="60" t="s">
        <v>957</v>
      </c>
      <c r="H246" s="92" t="s">
        <v>961</v>
      </c>
    </row>
    <row r="247" spans="2:9" ht="13.2" x14ac:dyDescent="0.25">
      <c r="B247" s="72">
        <v>43935</v>
      </c>
      <c r="C247" s="60" t="s">
        <v>866</v>
      </c>
      <c r="D247" s="60" t="s">
        <v>962</v>
      </c>
      <c r="E247" s="60" t="s">
        <v>960</v>
      </c>
      <c r="F247" s="60" t="s">
        <v>905</v>
      </c>
      <c r="G247" s="60" t="s">
        <v>957</v>
      </c>
      <c r="H247" s="92" t="s">
        <v>961</v>
      </c>
    </row>
    <row r="248" spans="2:9" ht="13.2" x14ac:dyDescent="0.25">
      <c r="B248" s="72">
        <v>43935</v>
      </c>
      <c r="C248" s="91" t="s">
        <v>874</v>
      </c>
      <c r="D248" s="60" t="s">
        <v>963</v>
      </c>
      <c r="E248" s="60" t="s">
        <v>899</v>
      </c>
      <c r="F248" s="60" t="s">
        <v>831</v>
      </c>
      <c r="G248" s="60" t="s">
        <v>957</v>
      </c>
    </row>
    <row r="249" spans="2:9" ht="13.2" x14ac:dyDescent="0.25">
      <c r="B249" s="72">
        <v>43935</v>
      </c>
      <c r="C249" s="60" t="s">
        <v>824</v>
      </c>
      <c r="D249" s="91" t="s">
        <v>964</v>
      </c>
      <c r="E249" s="91"/>
      <c r="F249" s="91" t="s">
        <v>943</v>
      </c>
      <c r="G249" s="79" t="s">
        <v>965</v>
      </c>
    </row>
    <row r="250" spans="2:9" ht="13.2" x14ac:dyDescent="0.25">
      <c r="B250" s="72">
        <v>43900</v>
      </c>
      <c r="C250" s="60" t="s">
        <v>847</v>
      </c>
      <c r="D250" s="60" t="s">
        <v>599</v>
      </c>
      <c r="E250" s="60"/>
      <c r="F250" s="60" t="s">
        <v>966</v>
      </c>
      <c r="G250" s="79" t="s">
        <v>967</v>
      </c>
    </row>
    <row r="251" spans="2:9" ht="13.2" x14ac:dyDescent="0.25">
      <c r="B251" s="72">
        <v>43900</v>
      </c>
      <c r="C251" s="60" t="s">
        <v>874</v>
      </c>
      <c r="D251" s="60" t="s">
        <v>963</v>
      </c>
      <c r="E251" s="60" t="s">
        <v>899</v>
      </c>
      <c r="F251" s="60" t="s">
        <v>968</v>
      </c>
      <c r="G251" s="92"/>
      <c r="H251" s="95"/>
    </row>
    <row r="252" spans="2:9" ht="13.2" x14ac:dyDescent="0.25">
      <c r="B252" s="72">
        <v>43900</v>
      </c>
      <c r="C252" s="91" t="s">
        <v>824</v>
      </c>
      <c r="D252" s="60" t="s">
        <v>969</v>
      </c>
      <c r="E252" s="60"/>
      <c r="F252" s="68" t="s">
        <v>970</v>
      </c>
      <c r="G252" s="96" t="s">
        <v>971</v>
      </c>
      <c r="H252" s="95"/>
      <c r="I252" s="95"/>
    </row>
    <row r="253" spans="2:9" ht="13.2" x14ac:dyDescent="0.25">
      <c r="B253" s="72">
        <v>43886</v>
      </c>
      <c r="C253" s="60" t="s">
        <v>839</v>
      </c>
      <c r="D253" s="60" t="s">
        <v>972</v>
      </c>
      <c r="E253" s="60" t="s">
        <v>421</v>
      </c>
      <c r="F253" s="60" t="s">
        <v>831</v>
      </c>
      <c r="G253" s="60" t="s">
        <v>973</v>
      </c>
    </row>
    <row r="254" spans="2:9" ht="13.2" x14ac:dyDescent="0.25">
      <c r="B254" s="72">
        <v>43886</v>
      </c>
      <c r="C254" s="60" t="s">
        <v>839</v>
      </c>
      <c r="D254" s="60" t="s">
        <v>974</v>
      </c>
      <c r="E254" s="60" t="s">
        <v>430</v>
      </c>
      <c r="F254" s="60" t="s">
        <v>831</v>
      </c>
      <c r="G254" s="60" t="s">
        <v>973</v>
      </c>
    </row>
    <row r="255" spans="2:9" ht="13.2" x14ac:dyDescent="0.25">
      <c r="B255" s="72">
        <v>43886</v>
      </c>
      <c r="C255" s="60" t="s">
        <v>975</v>
      </c>
      <c r="D255" s="60" t="s">
        <v>976</v>
      </c>
      <c r="E255" s="60" t="s">
        <v>514</v>
      </c>
      <c r="F255" s="60" t="s">
        <v>905</v>
      </c>
      <c r="G255" s="60" t="s">
        <v>977</v>
      </c>
      <c r="H255" s="64"/>
    </row>
    <row r="256" spans="2:9" ht="13.2" x14ac:dyDescent="0.25">
      <c r="B256" s="72">
        <v>43886</v>
      </c>
      <c r="C256" s="60" t="s">
        <v>978</v>
      </c>
      <c r="D256" s="60" t="s">
        <v>452</v>
      </c>
      <c r="E256" s="60" t="s">
        <v>514</v>
      </c>
      <c r="F256" s="60" t="s">
        <v>905</v>
      </c>
      <c r="G256" s="60" t="s">
        <v>979</v>
      </c>
    </row>
    <row r="257" spans="2:9" ht="13.2" x14ac:dyDescent="0.25">
      <c r="B257" s="72">
        <v>43872</v>
      </c>
      <c r="C257" s="60" t="s">
        <v>874</v>
      </c>
      <c r="D257" s="60" t="s">
        <v>980</v>
      </c>
      <c r="E257" s="60" t="s">
        <v>960</v>
      </c>
      <c r="F257" s="60" t="s">
        <v>905</v>
      </c>
      <c r="G257" s="64" t="s">
        <v>977</v>
      </c>
    </row>
    <row r="258" spans="2:9" ht="13.2" x14ac:dyDescent="0.25">
      <c r="B258" s="72">
        <v>43872</v>
      </c>
      <c r="C258" s="60" t="s">
        <v>874</v>
      </c>
      <c r="D258" s="60" t="s">
        <v>981</v>
      </c>
      <c r="E258" s="60" t="s">
        <v>960</v>
      </c>
      <c r="F258" s="60" t="s">
        <v>905</v>
      </c>
      <c r="G258" s="64" t="s">
        <v>977</v>
      </c>
    </row>
    <row r="259" spans="2:9" ht="13.2" x14ac:dyDescent="0.25">
      <c r="B259" s="72">
        <v>43872</v>
      </c>
      <c r="C259" s="91" t="s">
        <v>850</v>
      </c>
      <c r="D259" s="60" t="s">
        <v>982</v>
      </c>
      <c r="E259" s="60" t="s">
        <v>849</v>
      </c>
      <c r="F259" s="60" t="s">
        <v>983</v>
      </c>
      <c r="G259" s="64" t="s">
        <v>984</v>
      </c>
    </row>
    <row r="260" spans="2:9" ht="13.2" x14ac:dyDescent="0.25">
      <c r="B260" s="72">
        <v>43872</v>
      </c>
      <c r="C260" s="91" t="s">
        <v>985</v>
      </c>
      <c r="D260" s="60" t="s">
        <v>986</v>
      </c>
      <c r="E260" s="60" t="s">
        <v>987</v>
      </c>
      <c r="F260" s="60" t="s">
        <v>988</v>
      </c>
      <c r="G260" s="64"/>
    </row>
    <row r="261" spans="2:9" ht="13.2" x14ac:dyDescent="0.25">
      <c r="B261" s="72">
        <v>43872</v>
      </c>
      <c r="C261" s="91" t="s">
        <v>859</v>
      </c>
      <c r="D261" s="60" t="s">
        <v>989</v>
      </c>
      <c r="E261" s="60" t="s">
        <v>930</v>
      </c>
      <c r="F261" s="60" t="s">
        <v>990</v>
      </c>
      <c r="G261" s="64" t="s">
        <v>991</v>
      </c>
    </row>
    <row r="262" spans="2:9" ht="13.2" x14ac:dyDescent="0.25">
      <c r="B262" s="72">
        <v>43872</v>
      </c>
      <c r="C262" s="91" t="s">
        <v>393</v>
      </c>
      <c r="D262" s="60" t="s">
        <v>843</v>
      </c>
      <c r="E262" s="60" t="s">
        <v>992</v>
      </c>
      <c r="F262" s="60" t="s">
        <v>993</v>
      </c>
      <c r="G262" s="64"/>
      <c r="H262" s="95"/>
      <c r="I262" s="95"/>
    </row>
    <row r="263" spans="2:9" ht="13.2" x14ac:dyDescent="0.25">
      <c r="B263" s="60"/>
      <c r="C263" s="60" t="s">
        <v>801</v>
      </c>
      <c r="D263" s="60" t="s">
        <v>994</v>
      </c>
      <c r="E263" s="60"/>
      <c r="F263" s="60"/>
      <c r="G263" s="60"/>
    </row>
    <row r="264" spans="2:9" ht="13.2" x14ac:dyDescent="0.25">
      <c r="B264" s="72">
        <v>43858</v>
      </c>
      <c r="C264" s="60" t="s">
        <v>828</v>
      </c>
      <c r="D264" s="60" t="s">
        <v>995</v>
      </c>
      <c r="E264" s="60" t="s">
        <v>830</v>
      </c>
      <c r="F264" s="60" t="s">
        <v>905</v>
      </c>
      <c r="G264" s="64" t="s">
        <v>996</v>
      </c>
      <c r="H264" s="92" t="s">
        <v>958</v>
      </c>
    </row>
    <row r="265" spans="2:9" ht="13.2" x14ac:dyDescent="0.25">
      <c r="B265" s="72">
        <v>43844</v>
      </c>
      <c r="C265" s="91" t="s">
        <v>997</v>
      </c>
      <c r="D265" s="60" t="s">
        <v>998</v>
      </c>
      <c r="E265" s="60" t="s">
        <v>43</v>
      </c>
      <c r="F265" s="60" t="s">
        <v>998</v>
      </c>
      <c r="G265" s="64" t="s">
        <v>999</v>
      </c>
    </row>
    <row r="266" spans="2:9" ht="13.2" x14ac:dyDescent="0.25">
      <c r="B266" s="72">
        <v>43844</v>
      </c>
      <c r="C266" s="91" t="s">
        <v>1000</v>
      </c>
      <c r="D266" s="60" t="s">
        <v>1001</v>
      </c>
      <c r="E266" s="60" t="s">
        <v>1002</v>
      </c>
      <c r="F266" s="60"/>
      <c r="G266" s="64" t="s">
        <v>1003</v>
      </c>
    </row>
    <row r="267" spans="2:9" ht="13.2" x14ac:dyDescent="0.25">
      <c r="B267" s="72">
        <v>43844</v>
      </c>
      <c r="C267" s="91" t="s">
        <v>828</v>
      </c>
      <c r="D267" s="60" t="s">
        <v>1004</v>
      </c>
      <c r="E267" s="60" t="s">
        <v>430</v>
      </c>
      <c r="F267" s="60" t="s">
        <v>831</v>
      </c>
      <c r="G267" s="60" t="s">
        <v>1005</v>
      </c>
    </row>
    <row r="268" spans="2:9" ht="13.2" x14ac:dyDescent="0.25">
      <c r="B268" s="72">
        <v>43844</v>
      </c>
      <c r="C268" s="91" t="s">
        <v>978</v>
      </c>
      <c r="D268" s="60" t="s">
        <v>1006</v>
      </c>
      <c r="E268" s="60" t="s">
        <v>830</v>
      </c>
      <c r="F268" s="60" t="s">
        <v>831</v>
      </c>
      <c r="G268" s="60" t="s">
        <v>1007</v>
      </c>
    </row>
    <row r="269" spans="2:9" ht="13.2" x14ac:dyDescent="0.25">
      <c r="B269" s="72">
        <v>43844</v>
      </c>
      <c r="C269" s="91" t="s">
        <v>978</v>
      </c>
      <c r="D269" s="60" t="s">
        <v>1008</v>
      </c>
      <c r="E269" s="60" t="s">
        <v>830</v>
      </c>
      <c r="F269" s="60" t="s">
        <v>831</v>
      </c>
      <c r="G269" s="60" t="s">
        <v>1007</v>
      </c>
    </row>
    <row r="270" spans="2:9" ht="13.2" x14ac:dyDescent="0.25">
      <c r="B270" s="72">
        <v>43844</v>
      </c>
      <c r="C270" s="91" t="s">
        <v>978</v>
      </c>
      <c r="D270" s="60" t="s">
        <v>1009</v>
      </c>
      <c r="E270" s="60" t="s">
        <v>830</v>
      </c>
      <c r="F270" s="60" t="s">
        <v>831</v>
      </c>
      <c r="G270" s="60" t="s">
        <v>1007</v>
      </c>
    </row>
    <row r="271" spans="2:9" ht="13.2" x14ac:dyDescent="0.25">
      <c r="B271" s="97">
        <v>43844</v>
      </c>
      <c r="C271" s="98" t="s">
        <v>897</v>
      </c>
      <c r="D271" s="98" t="s">
        <v>956</v>
      </c>
      <c r="E271" s="98" t="s">
        <v>307</v>
      </c>
      <c r="F271" s="68" t="s">
        <v>1010</v>
      </c>
      <c r="G271" s="64" t="s">
        <v>1011</v>
      </c>
    </row>
    <row r="272" spans="2:9" ht="13.2" x14ac:dyDescent="0.25">
      <c r="B272" s="72">
        <v>43809</v>
      </c>
      <c r="C272" s="91" t="s">
        <v>859</v>
      </c>
      <c r="D272" s="60" t="s">
        <v>1012</v>
      </c>
      <c r="E272" s="60" t="s">
        <v>514</v>
      </c>
      <c r="F272" s="60" t="s">
        <v>831</v>
      </c>
      <c r="G272" s="60" t="s">
        <v>1013</v>
      </c>
    </row>
    <row r="273" spans="2:7" ht="13.2" x14ac:dyDescent="0.25">
      <c r="B273" s="72">
        <v>43809</v>
      </c>
      <c r="C273" s="91" t="s">
        <v>828</v>
      </c>
      <c r="D273" s="60" t="s">
        <v>1014</v>
      </c>
      <c r="E273" s="60" t="s">
        <v>430</v>
      </c>
      <c r="F273" s="60" t="s">
        <v>831</v>
      </c>
      <c r="G273" s="60" t="s">
        <v>1013</v>
      </c>
    </row>
    <row r="274" spans="2:7" ht="13.2" x14ac:dyDescent="0.25">
      <c r="B274" s="72">
        <v>43809</v>
      </c>
      <c r="C274" s="91" t="s">
        <v>866</v>
      </c>
      <c r="D274" s="60" t="s">
        <v>1015</v>
      </c>
      <c r="E274" s="60" t="s">
        <v>430</v>
      </c>
      <c r="F274" s="60" t="s">
        <v>831</v>
      </c>
      <c r="G274" s="60" t="s">
        <v>1013</v>
      </c>
    </row>
    <row r="275" spans="2:7" ht="13.2" x14ac:dyDescent="0.25">
      <c r="B275" s="72">
        <v>43809</v>
      </c>
      <c r="C275" s="91" t="s">
        <v>866</v>
      </c>
      <c r="D275" s="60" t="s">
        <v>1015</v>
      </c>
      <c r="E275" s="60" t="s">
        <v>430</v>
      </c>
      <c r="F275" s="60" t="s">
        <v>1016</v>
      </c>
      <c r="G275" s="64" t="s">
        <v>1017</v>
      </c>
    </row>
    <row r="276" spans="2:7" ht="13.2" x14ac:dyDescent="0.25">
      <c r="B276" s="72">
        <v>43809</v>
      </c>
      <c r="C276" s="60" t="s">
        <v>859</v>
      </c>
      <c r="D276" s="60" t="s">
        <v>1018</v>
      </c>
      <c r="E276" s="60" t="s">
        <v>430</v>
      </c>
      <c r="F276" s="60" t="s">
        <v>1019</v>
      </c>
      <c r="G276" s="64" t="s">
        <v>1020</v>
      </c>
    </row>
    <row r="277" spans="2:7" ht="13.2" x14ac:dyDescent="0.25">
      <c r="B277" s="72">
        <v>43809</v>
      </c>
      <c r="C277" s="60" t="s">
        <v>859</v>
      </c>
      <c r="D277" s="60" t="s">
        <v>1021</v>
      </c>
      <c r="E277" s="60" t="s">
        <v>430</v>
      </c>
      <c r="F277" s="60" t="s">
        <v>1019</v>
      </c>
      <c r="G277" s="64" t="s">
        <v>1020</v>
      </c>
    </row>
    <row r="278" spans="2:7" ht="13.2" x14ac:dyDescent="0.25">
      <c r="B278" s="72">
        <v>43809</v>
      </c>
      <c r="C278" s="60" t="s">
        <v>1022</v>
      </c>
      <c r="D278" s="91" t="s">
        <v>599</v>
      </c>
      <c r="E278" s="91"/>
      <c r="F278" s="91" t="s">
        <v>1023</v>
      </c>
      <c r="G278" s="79"/>
    </row>
    <row r="279" spans="2:7" ht="13.2" x14ac:dyDescent="0.25">
      <c r="B279" s="72">
        <v>43809</v>
      </c>
      <c r="C279" s="60" t="s">
        <v>824</v>
      </c>
      <c r="D279" s="91" t="s">
        <v>886</v>
      </c>
      <c r="E279" s="91"/>
      <c r="F279" s="91" t="s">
        <v>1024</v>
      </c>
      <c r="G279" s="79"/>
    </row>
    <row r="280" spans="2:7" ht="13.2" x14ac:dyDescent="0.25">
      <c r="B280" s="72">
        <v>43760</v>
      </c>
      <c r="C280" s="60" t="s">
        <v>871</v>
      </c>
      <c r="D280" s="60" t="s">
        <v>1025</v>
      </c>
      <c r="E280" s="60" t="s">
        <v>1026</v>
      </c>
      <c r="F280" s="60" t="s">
        <v>831</v>
      </c>
      <c r="G280" s="60" t="s">
        <v>1027</v>
      </c>
    </row>
    <row r="281" spans="2:7" ht="13.2" x14ac:dyDescent="0.25">
      <c r="B281" s="72">
        <v>43732</v>
      </c>
      <c r="C281" s="60" t="s">
        <v>1028</v>
      </c>
      <c r="D281" s="60" t="s">
        <v>966</v>
      </c>
      <c r="E281" s="60"/>
      <c r="F281" s="60"/>
      <c r="G281" s="60"/>
    </row>
    <row r="282" spans="2:7" ht="13.2" x14ac:dyDescent="0.25">
      <c r="B282" s="72">
        <v>43690</v>
      </c>
      <c r="C282" s="60" t="s">
        <v>1029</v>
      </c>
      <c r="D282" s="60"/>
      <c r="E282" s="60"/>
      <c r="F282" s="60" t="s">
        <v>1030</v>
      </c>
      <c r="G282" s="64" t="s">
        <v>633</v>
      </c>
    </row>
    <row r="283" spans="2:7" ht="13.2" x14ac:dyDescent="0.25">
      <c r="B283" s="72">
        <v>43690</v>
      </c>
      <c r="C283" s="60" t="s">
        <v>1031</v>
      </c>
      <c r="D283" s="60"/>
      <c r="E283" s="60"/>
      <c r="F283" s="60" t="s">
        <v>1032</v>
      </c>
      <c r="G283" s="64"/>
    </row>
    <row r="284" spans="2:7" ht="13.2" x14ac:dyDescent="0.25">
      <c r="B284" s="72">
        <v>43627</v>
      </c>
      <c r="C284" s="60" t="s">
        <v>897</v>
      </c>
      <c r="D284" s="60" t="s">
        <v>1033</v>
      </c>
      <c r="E284" s="60" t="s">
        <v>899</v>
      </c>
      <c r="F284" s="60" t="s">
        <v>1034</v>
      </c>
      <c r="G284" s="64" t="s">
        <v>1035</v>
      </c>
    </row>
    <row r="285" spans="2:7" ht="13.2" x14ac:dyDescent="0.25">
      <c r="B285" s="72">
        <v>43627</v>
      </c>
      <c r="C285" s="60" t="s">
        <v>874</v>
      </c>
      <c r="D285" s="60" t="s">
        <v>963</v>
      </c>
      <c r="E285" s="60" t="s">
        <v>899</v>
      </c>
      <c r="F285" s="60" t="s">
        <v>1036</v>
      </c>
      <c r="G285" s="64" t="s">
        <v>1037</v>
      </c>
    </row>
    <row r="286" spans="2:7" ht="13.2" x14ac:dyDescent="0.25">
      <c r="B286" s="72">
        <v>43627</v>
      </c>
      <c r="C286" s="60" t="s">
        <v>874</v>
      </c>
      <c r="D286" s="60" t="s">
        <v>929</v>
      </c>
      <c r="E286" s="60" t="s">
        <v>930</v>
      </c>
      <c r="F286" s="60" t="s">
        <v>1036</v>
      </c>
      <c r="G286" s="64" t="s">
        <v>1037</v>
      </c>
    </row>
    <row r="287" spans="2:7" ht="13.2" x14ac:dyDescent="0.25">
      <c r="B287" s="72">
        <v>43627</v>
      </c>
      <c r="C287" s="60" t="s">
        <v>897</v>
      </c>
      <c r="D287" s="60" t="s">
        <v>898</v>
      </c>
      <c r="E287" s="60" t="s">
        <v>899</v>
      </c>
      <c r="F287" s="60" t="s">
        <v>1036</v>
      </c>
      <c r="G287" s="64" t="s">
        <v>1035</v>
      </c>
    </row>
    <row r="288" spans="2:7" ht="13.2" x14ac:dyDescent="0.25">
      <c r="B288" s="72">
        <v>43627</v>
      </c>
      <c r="C288" s="60" t="s">
        <v>1028</v>
      </c>
      <c r="D288" s="60" t="s">
        <v>1038</v>
      </c>
      <c r="E288" s="60"/>
      <c r="F288" s="60"/>
      <c r="G288" s="99" t="s">
        <v>1039</v>
      </c>
    </row>
    <row r="289" spans="2:7" ht="13.2" x14ac:dyDescent="0.25">
      <c r="B289" s="72">
        <v>43627</v>
      </c>
      <c r="C289" s="60" t="s">
        <v>1040</v>
      </c>
      <c r="D289" s="60" t="s">
        <v>1041</v>
      </c>
      <c r="E289" s="60" t="s">
        <v>1042</v>
      </c>
      <c r="F289" s="60"/>
      <c r="G289" s="99" t="s">
        <v>1039</v>
      </c>
    </row>
    <row r="290" spans="2:7" ht="13.2" x14ac:dyDescent="0.25">
      <c r="B290" s="72">
        <v>43627</v>
      </c>
      <c r="C290" s="60" t="s">
        <v>874</v>
      </c>
      <c r="D290" s="60" t="s">
        <v>1043</v>
      </c>
      <c r="E290" s="60" t="s">
        <v>1026</v>
      </c>
      <c r="F290" s="60" t="s">
        <v>831</v>
      </c>
      <c r="G290" s="60" t="s">
        <v>1044</v>
      </c>
    </row>
    <row r="291" spans="2:7" ht="13.2" x14ac:dyDescent="0.25">
      <c r="B291" s="72">
        <v>43627</v>
      </c>
      <c r="C291" s="91" t="s">
        <v>866</v>
      </c>
      <c r="D291" s="91" t="s">
        <v>1015</v>
      </c>
      <c r="E291" s="91" t="s">
        <v>430</v>
      </c>
      <c r="F291" s="91" t="s">
        <v>902</v>
      </c>
      <c r="G291" s="64" t="s">
        <v>1017</v>
      </c>
    </row>
    <row r="292" spans="2:7" ht="13.2" x14ac:dyDescent="0.25">
      <c r="B292" s="72">
        <v>43627</v>
      </c>
      <c r="C292" s="60" t="s">
        <v>978</v>
      </c>
      <c r="D292" s="60" t="s">
        <v>1006</v>
      </c>
      <c r="E292" s="60" t="s">
        <v>830</v>
      </c>
      <c r="F292" s="60" t="s">
        <v>902</v>
      </c>
      <c r="G292" s="64" t="s">
        <v>1045</v>
      </c>
    </row>
    <row r="293" spans="2:7" ht="13.2" x14ac:dyDescent="0.25">
      <c r="B293" s="72">
        <v>43627</v>
      </c>
      <c r="C293" s="60" t="s">
        <v>978</v>
      </c>
      <c r="D293" s="60" t="s">
        <v>1008</v>
      </c>
      <c r="E293" s="60" t="s">
        <v>830</v>
      </c>
      <c r="F293" s="60" t="s">
        <v>902</v>
      </c>
      <c r="G293" s="64" t="s">
        <v>1045</v>
      </c>
    </row>
    <row r="294" spans="2:7" ht="13.2" x14ac:dyDescent="0.25">
      <c r="B294" s="72">
        <v>43627</v>
      </c>
      <c r="C294" s="60" t="s">
        <v>1046</v>
      </c>
      <c r="D294" s="91" t="s">
        <v>1047</v>
      </c>
      <c r="E294" s="91" t="s">
        <v>1048</v>
      </c>
      <c r="F294" s="91" t="s">
        <v>831</v>
      </c>
      <c r="G294" s="99" t="s">
        <v>1039</v>
      </c>
    </row>
    <row r="295" spans="2:7" ht="13.2" x14ac:dyDescent="0.25">
      <c r="B295" s="72">
        <v>43613</v>
      </c>
      <c r="C295" s="91" t="s">
        <v>859</v>
      </c>
      <c r="D295" s="60" t="s">
        <v>1049</v>
      </c>
      <c r="E295" s="60" t="s">
        <v>1050</v>
      </c>
      <c r="F295" s="60" t="s">
        <v>831</v>
      </c>
      <c r="G295" s="60" t="s">
        <v>1051</v>
      </c>
    </row>
    <row r="296" spans="2:7" ht="13.2" x14ac:dyDescent="0.25">
      <c r="B296" s="72">
        <v>43613</v>
      </c>
      <c r="C296" s="91" t="s">
        <v>1052</v>
      </c>
      <c r="D296" s="100" t="s">
        <v>1053</v>
      </c>
      <c r="E296" s="100" t="s">
        <v>421</v>
      </c>
      <c r="F296" s="100" t="s">
        <v>1054</v>
      </c>
      <c r="G296" s="79" t="s">
        <v>1055</v>
      </c>
    </row>
    <row r="297" spans="2:7" ht="13.2" x14ac:dyDescent="0.25">
      <c r="B297" s="72">
        <v>43599</v>
      </c>
      <c r="C297" s="91" t="s">
        <v>1056</v>
      </c>
      <c r="D297" s="100" t="s">
        <v>1057</v>
      </c>
      <c r="E297" s="100" t="s">
        <v>1058</v>
      </c>
      <c r="F297" s="100" t="s">
        <v>1059</v>
      </c>
      <c r="G297" s="60" t="s">
        <v>1060</v>
      </c>
    </row>
    <row r="298" spans="2:7" ht="13.2" x14ac:dyDescent="0.25">
      <c r="B298" s="72">
        <v>43599</v>
      </c>
      <c r="C298" s="60" t="s">
        <v>859</v>
      </c>
      <c r="D298" s="60" t="s">
        <v>1061</v>
      </c>
      <c r="E298" s="60" t="s">
        <v>1062</v>
      </c>
      <c r="F298" s="60" t="s">
        <v>448</v>
      </c>
      <c r="G298" s="79" t="s">
        <v>1063</v>
      </c>
    </row>
    <row r="299" spans="2:7" ht="13.2" x14ac:dyDescent="0.25">
      <c r="B299" s="72">
        <v>43599</v>
      </c>
      <c r="C299" s="60" t="s">
        <v>1031</v>
      </c>
      <c r="D299" s="60" t="s">
        <v>1064</v>
      </c>
      <c r="E299" s="60" t="s">
        <v>1065</v>
      </c>
      <c r="F299" s="60" t="s">
        <v>1066</v>
      </c>
      <c r="G299" s="60" t="s">
        <v>1060</v>
      </c>
    </row>
    <row r="300" spans="2:7" ht="13.2" x14ac:dyDescent="0.25">
      <c r="B300" s="72">
        <v>43599</v>
      </c>
      <c r="C300" s="60" t="s">
        <v>1067</v>
      </c>
      <c r="D300" s="60" t="s">
        <v>1068</v>
      </c>
      <c r="E300" s="60" t="s">
        <v>1069</v>
      </c>
      <c r="F300" s="60" t="s">
        <v>1070</v>
      </c>
      <c r="G300" s="79" t="s">
        <v>1060</v>
      </c>
    </row>
    <row r="301" spans="2:7" ht="13.2" x14ac:dyDescent="0.25">
      <c r="B301" s="72">
        <v>43578</v>
      </c>
      <c r="C301" s="91" t="s">
        <v>828</v>
      </c>
      <c r="D301" s="60" t="s">
        <v>1071</v>
      </c>
      <c r="E301" s="79" t="s">
        <v>1072</v>
      </c>
      <c r="F301" s="60" t="s">
        <v>902</v>
      </c>
      <c r="G301" s="79" t="s">
        <v>1073</v>
      </c>
    </row>
    <row r="302" spans="2:7" ht="13.2" x14ac:dyDescent="0.25">
      <c r="B302" s="72">
        <v>43578</v>
      </c>
      <c r="C302" s="91" t="s">
        <v>828</v>
      </c>
      <c r="D302" s="60" t="s">
        <v>1074</v>
      </c>
      <c r="E302" s="79" t="s">
        <v>1072</v>
      </c>
      <c r="F302" s="60" t="s">
        <v>902</v>
      </c>
      <c r="G302" s="79" t="s">
        <v>1073</v>
      </c>
    </row>
    <row r="303" spans="2:7" ht="13.2" x14ac:dyDescent="0.25">
      <c r="B303" s="72">
        <v>43578</v>
      </c>
      <c r="C303" s="91" t="s">
        <v>1075</v>
      </c>
      <c r="D303" s="60" t="s">
        <v>720</v>
      </c>
      <c r="E303" s="60"/>
      <c r="F303" s="60"/>
      <c r="G303" s="79" t="s">
        <v>1076</v>
      </c>
    </row>
    <row r="304" spans="2:7" ht="13.2" x14ac:dyDescent="0.25">
      <c r="B304" s="72">
        <v>43564</v>
      </c>
      <c r="C304" s="91" t="s">
        <v>859</v>
      </c>
      <c r="D304" s="60" t="s">
        <v>1077</v>
      </c>
      <c r="E304" s="60" t="s">
        <v>1078</v>
      </c>
      <c r="F304" s="60" t="s">
        <v>831</v>
      </c>
      <c r="G304" s="60" t="s">
        <v>1051</v>
      </c>
    </row>
    <row r="305" spans="2:29" ht="13.2" x14ac:dyDescent="0.25">
      <c r="B305" s="72">
        <v>43564</v>
      </c>
      <c r="C305" s="91" t="s">
        <v>897</v>
      </c>
      <c r="D305" s="60" t="s">
        <v>715</v>
      </c>
      <c r="E305" s="60" t="s">
        <v>946</v>
      </c>
      <c r="F305" s="60" t="s">
        <v>831</v>
      </c>
      <c r="G305" s="60" t="s">
        <v>1079</v>
      </c>
    </row>
    <row r="306" spans="2:29" ht="13.2" x14ac:dyDescent="0.25">
      <c r="B306" s="72">
        <v>43564</v>
      </c>
      <c r="C306" s="91" t="s">
        <v>897</v>
      </c>
      <c r="D306" s="60" t="s">
        <v>1080</v>
      </c>
      <c r="E306" s="60" t="s">
        <v>1081</v>
      </c>
      <c r="F306" s="60" t="s">
        <v>831</v>
      </c>
      <c r="G306" s="60" t="s">
        <v>1079</v>
      </c>
    </row>
    <row r="307" spans="2:29" ht="13.2" x14ac:dyDescent="0.25">
      <c r="B307" s="72">
        <v>43564</v>
      </c>
      <c r="C307" s="60" t="s">
        <v>828</v>
      </c>
      <c r="D307" s="60" t="s">
        <v>1082</v>
      </c>
      <c r="E307" s="60" t="s">
        <v>830</v>
      </c>
      <c r="F307" s="60" t="s">
        <v>1083</v>
      </c>
      <c r="G307" s="79" t="s">
        <v>1073</v>
      </c>
    </row>
    <row r="308" spans="2:29" ht="13.2" x14ac:dyDescent="0.25">
      <c r="B308" s="72">
        <v>43564</v>
      </c>
      <c r="C308" s="60" t="s">
        <v>1084</v>
      </c>
      <c r="D308" s="60" t="s">
        <v>867</v>
      </c>
      <c r="E308" s="60" t="s">
        <v>1085</v>
      </c>
      <c r="F308" s="60" t="s">
        <v>1086</v>
      </c>
      <c r="G308" s="79" t="s">
        <v>1087</v>
      </c>
    </row>
    <row r="309" spans="2:29" ht="13.2" x14ac:dyDescent="0.25">
      <c r="B309" s="72">
        <v>43564</v>
      </c>
      <c r="C309" s="60" t="s">
        <v>1084</v>
      </c>
      <c r="D309" s="60" t="s">
        <v>870</v>
      </c>
      <c r="E309" s="60" t="s">
        <v>1085</v>
      </c>
      <c r="F309" s="60" t="s">
        <v>1086</v>
      </c>
      <c r="G309" s="79" t="s">
        <v>1087</v>
      </c>
    </row>
    <row r="310" spans="2:29" ht="13.2" x14ac:dyDescent="0.25">
      <c r="B310" s="72">
        <v>43564</v>
      </c>
      <c r="C310" s="60" t="s">
        <v>1088</v>
      </c>
      <c r="D310" s="60" t="s">
        <v>1089</v>
      </c>
      <c r="E310" s="60" t="s">
        <v>43</v>
      </c>
      <c r="F310" s="60" t="s">
        <v>1086</v>
      </c>
      <c r="G310" s="79" t="s">
        <v>1073</v>
      </c>
    </row>
    <row r="311" spans="2:29" ht="13.5" customHeight="1" x14ac:dyDescent="0.25">
      <c r="B311" s="101">
        <v>43564</v>
      </c>
      <c r="C311" s="64" t="s">
        <v>866</v>
      </c>
      <c r="D311" s="64" t="s">
        <v>1090</v>
      </c>
      <c r="E311" s="64" t="s">
        <v>1091</v>
      </c>
      <c r="F311" s="64" t="s">
        <v>831</v>
      </c>
      <c r="G311" s="64" t="s">
        <v>1092</v>
      </c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</row>
    <row r="312" spans="2:29" ht="13.2" x14ac:dyDescent="0.25">
      <c r="B312" s="72">
        <v>43564</v>
      </c>
      <c r="C312" s="60" t="s">
        <v>866</v>
      </c>
      <c r="D312" s="60" t="s">
        <v>1093</v>
      </c>
      <c r="E312" s="60" t="s">
        <v>1094</v>
      </c>
      <c r="F312" s="60" t="s">
        <v>831</v>
      </c>
      <c r="G312" s="60" t="s">
        <v>1092</v>
      </c>
    </row>
    <row r="313" spans="2:29" ht="13.2" x14ac:dyDescent="0.25">
      <c r="B313" s="72">
        <v>43536</v>
      </c>
      <c r="C313" s="60" t="s">
        <v>1095</v>
      </c>
      <c r="D313" s="60" t="s">
        <v>1096</v>
      </c>
      <c r="E313" s="60"/>
      <c r="F313" s="60"/>
      <c r="G313" s="60" t="s">
        <v>1097</v>
      </c>
    </row>
    <row r="314" spans="2:29" ht="13.2" x14ac:dyDescent="0.25">
      <c r="B314" s="72">
        <v>43536</v>
      </c>
      <c r="C314" s="60" t="s">
        <v>883</v>
      </c>
      <c r="D314" s="60" t="s">
        <v>1098</v>
      </c>
      <c r="E314" s="60"/>
      <c r="F314" s="60"/>
      <c r="G314" s="60" t="s">
        <v>1097</v>
      </c>
    </row>
    <row r="315" spans="2:29" ht="39.6" x14ac:dyDescent="0.25">
      <c r="B315" s="59">
        <v>43536</v>
      </c>
      <c r="C315" s="60" t="s">
        <v>883</v>
      </c>
      <c r="D315" s="102" t="s">
        <v>1099</v>
      </c>
      <c r="E315" s="60"/>
      <c r="F315" s="60"/>
      <c r="G315" s="60" t="s">
        <v>1097</v>
      </c>
    </row>
    <row r="316" spans="2:29" ht="13.2" x14ac:dyDescent="0.25">
      <c r="B316" s="59">
        <v>43536</v>
      </c>
      <c r="C316" s="60" t="s">
        <v>1100</v>
      </c>
      <c r="D316" s="60" t="s">
        <v>1101</v>
      </c>
      <c r="E316" s="60"/>
      <c r="F316" s="60"/>
      <c r="G316" s="60" t="s">
        <v>1097</v>
      </c>
    </row>
    <row r="317" spans="2:29" ht="13.2" x14ac:dyDescent="0.25">
      <c r="B317" s="72">
        <v>43522</v>
      </c>
      <c r="C317" s="91" t="s">
        <v>1102</v>
      </c>
      <c r="D317" s="60" t="s">
        <v>904</v>
      </c>
      <c r="E317" s="60" t="s">
        <v>1103</v>
      </c>
      <c r="F317" s="60" t="s">
        <v>448</v>
      </c>
      <c r="G317" s="79" t="s">
        <v>1104</v>
      </c>
    </row>
    <row r="318" spans="2:29" ht="13.2" x14ac:dyDescent="0.25">
      <c r="B318" s="72">
        <v>43522</v>
      </c>
      <c r="C318" s="91" t="s">
        <v>1105</v>
      </c>
      <c r="D318" s="60" t="s">
        <v>976</v>
      </c>
      <c r="E318" s="60" t="s">
        <v>565</v>
      </c>
      <c r="F318" s="60" t="s">
        <v>448</v>
      </c>
      <c r="G318" s="79" t="s">
        <v>1106</v>
      </c>
    </row>
    <row r="319" spans="2:29" ht="13.2" x14ac:dyDescent="0.25">
      <c r="B319" s="72">
        <v>43522</v>
      </c>
      <c r="C319" s="60" t="s">
        <v>874</v>
      </c>
      <c r="D319" s="60" t="s">
        <v>963</v>
      </c>
      <c r="E319" s="60" t="s">
        <v>899</v>
      </c>
      <c r="F319" s="60" t="s">
        <v>1107</v>
      </c>
      <c r="G319" s="79" t="s">
        <v>1108</v>
      </c>
    </row>
    <row r="320" spans="2:29" ht="13.2" x14ac:dyDescent="0.25">
      <c r="B320" s="72">
        <v>43522</v>
      </c>
      <c r="C320" s="60" t="s">
        <v>1029</v>
      </c>
      <c r="D320" s="103" t="s">
        <v>1109</v>
      </c>
      <c r="E320" s="60"/>
      <c r="F320" s="60" t="s">
        <v>1029</v>
      </c>
      <c r="G320" s="79" t="s">
        <v>891</v>
      </c>
    </row>
    <row r="321" spans="2:7" ht="13.2" x14ac:dyDescent="0.25">
      <c r="B321" s="72">
        <v>43508</v>
      </c>
      <c r="C321" s="60" t="s">
        <v>828</v>
      </c>
      <c r="D321" s="60" t="s">
        <v>484</v>
      </c>
      <c r="E321" s="60" t="s">
        <v>830</v>
      </c>
      <c r="F321" s="60" t="s">
        <v>831</v>
      </c>
      <c r="G321" s="60" t="s">
        <v>1110</v>
      </c>
    </row>
    <row r="322" spans="2:7" ht="13.2" x14ac:dyDescent="0.25">
      <c r="B322" s="72">
        <v>43508</v>
      </c>
      <c r="C322" s="60" t="s">
        <v>828</v>
      </c>
      <c r="D322" s="60" t="s">
        <v>440</v>
      </c>
      <c r="E322" s="60" t="s">
        <v>1111</v>
      </c>
      <c r="F322" s="60" t="s">
        <v>831</v>
      </c>
      <c r="G322" s="60" t="s">
        <v>1110</v>
      </c>
    </row>
    <row r="323" spans="2:7" ht="13.2" x14ac:dyDescent="0.25">
      <c r="B323" s="72">
        <v>43508</v>
      </c>
      <c r="C323" s="91" t="s">
        <v>1046</v>
      </c>
      <c r="D323" s="60" t="s">
        <v>1112</v>
      </c>
      <c r="E323" s="60" t="s">
        <v>1111</v>
      </c>
      <c r="F323" s="60" t="s">
        <v>831</v>
      </c>
      <c r="G323" s="60" t="s">
        <v>1110</v>
      </c>
    </row>
    <row r="324" spans="2:7" ht="13.2" x14ac:dyDescent="0.25">
      <c r="B324" s="72">
        <v>43508</v>
      </c>
      <c r="C324" s="60" t="s">
        <v>859</v>
      </c>
      <c r="D324" s="60" t="s">
        <v>989</v>
      </c>
      <c r="E324" s="60" t="s">
        <v>1050</v>
      </c>
      <c r="F324" s="60" t="s">
        <v>1107</v>
      </c>
      <c r="G324" s="91" t="s">
        <v>1113</v>
      </c>
    </row>
    <row r="325" spans="2:7" ht="13.2" x14ac:dyDescent="0.25">
      <c r="B325" s="72">
        <v>43508</v>
      </c>
      <c r="C325" s="60" t="s">
        <v>1046</v>
      </c>
      <c r="D325" s="60" t="s">
        <v>1012</v>
      </c>
      <c r="E325" s="60" t="s">
        <v>514</v>
      </c>
      <c r="F325" s="60" t="s">
        <v>1107</v>
      </c>
      <c r="G325" s="91" t="s">
        <v>1114</v>
      </c>
    </row>
    <row r="326" spans="2:7" ht="13.2" x14ac:dyDescent="0.25">
      <c r="B326" s="72">
        <v>43508</v>
      </c>
      <c r="C326" s="60" t="s">
        <v>897</v>
      </c>
      <c r="D326" s="60" t="s">
        <v>1115</v>
      </c>
      <c r="E326" s="60" t="s">
        <v>899</v>
      </c>
      <c r="F326" s="60" t="s">
        <v>1107</v>
      </c>
      <c r="G326" s="91" t="s">
        <v>1116</v>
      </c>
    </row>
    <row r="327" spans="2:7" ht="13.2" x14ac:dyDescent="0.25">
      <c r="B327" s="72">
        <v>43508</v>
      </c>
      <c r="C327" s="60" t="s">
        <v>874</v>
      </c>
      <c r="D327" s="60" t="s">
        <v>446</v>
      </c>
      <c r="E327" s="60" t="s">
        <v>1050</v>
      </c>
      <c r="F327" s="60" t="s">
        <v>1107</v>
      </c>
      <c r="G327" s="91" t="s">
        <v>1117</v>
      </c>
    </row>
    <row r="328" spans="2:7" ht="13.2" x14ac:dyDescent="0.25">
      <c r="B328" s="72">
        <v>43487</v>
      </c>
      <c r="C328" s="60" t="s">
        <v>1118</v>
      </c>
      <c r="D328" s="60" t="s">
        <v>1119</v>
      </c>
      <c r="E328" s="60" t="s">
        <v>1120</v>
      </c>
      <c r="F328" s="60" t="s">
        <v>1121</v>
      </c>
      <c r="G328" s="60" t="s">
        <v>1122</v>
      </c>
    </row>
    <row r="329" spans="2:7" ht="13.2" x14ac:dyDescent="0.25">
      <c r="B329" s="72">
        <v>43487</v>
      </c>
      <c r="C329" s="60" t="s">
        <v>1123</v>
      </c>
      <c r="D329" s="60" t="s">
        <v>1009</v>
      </c>
      <c r="E329" s="60" t="s">
        <v>830</v>
      </c>
      <c r="F329" s="60" t="s">
        <v>1107</v>
      </c>
      <c r="G329" s="91" t="s">
        <v>1124</v>
      </c>
    </row>
    <row r="330" spans="2:7" ht="13.2" x14ac:dyDescent="0.25">
      <c r="B330" s="72">
        <v>43473</v>
      </c>
      <c r="C330" s="60" t="s">
        <v>874</v>
      </c>
      <c r="D330" s="60" t="s">
        <v>1125</v>
      </c>
      <c r="E330" s="60" t="s">
        <v>1126</v>
      </c>
      <c r="F330" s="60" t="s">
        <v>831</v>
      </c>
      <c r="G330" s="60" t="s">
        <v>1127</v>
      </c>
    </row>
    <row r="331" spans="2:7" ht="13.2" x14ac:dyDescent="0.25">
      <c r="B331" s="72">
        <v>43473</v>
      </c>
      <c r="C331" s="60" t="s">
        <v>1128</v>
      </c>
      <c r="D331" s="60" t="s">
        <v>1129</v>
      </c>
      <c r="E331" s="60" t="s">
        <v>1130</v>
      </c>
      <c r="F331" s="60" t="s">
        <v>1131</v>
      </c>
      <c r="G331" s="104" t="s">
        <v>1132</v>
      </c>
    </row>
    <row r="332" spans="2:7" ht="13.2" x14ac:dyDescent="0.25">
      <c r="B332" s="72">
        <v>43473</v>
      </c>
      <c r="C332" s="60" t="s">
        <v>866</v>
      </c>
      <c r="D332" s="60" t="s">
        <v>1015</v>
      </c>
      <c r="E332" s="60" t="s">
        <v>430</v>
      </c>
      <c r="F332" s="60" t="s">
        <v>1107</v>
      </c>
      <c r="G332" s="91" t="s">
        <v>1133</v>
      </c>
    </row>
    <row r="333" spans="2:7" ht="13.2" x14ac:dyDescent="0.25">
      <c r="B333" s="72">
        <v>43473</v>
      </c>
      <c r="C333" s="60" t="s">
        <v>828</v>
      </c>
      <c r="D333" s="60" t="s">
        <v>1074</v>
      </c>
      <c r="E333" s="60" t="s">
        <v>430</v>
      </c>
      <c r="F333" s="60" t="s">
        <v>1107</v>
      </c>
      <c r="G333" s="91" t="s">
        <v>1134</v>
      </c>
    </row>
    <row r="334" spans="2:7" ht="13.2" x14ac:dyDescent="0.25">
      <c r="B334" s="72">
        <v>43473</v>
      </c>
      <c r="C334" s="60" t="s">
        <v>828</v>
      </c>
      <c r="D334" s="60" t="s">
        <v>1071</v>
      </c>
      <c r="E334" s="60" t="s">
        <v>430</v>
      </c>
      <c r="F334" s="60" t="s">
        <v>1107</v>
      </c>
      <c r="G334" s="91" t="s">
        <v>1134</v>
      </c>
    </row>
    <row r="335" spans="2:7" ht="13.2" x14ac:dyDescent="0.25">
      <c r="B335" s="72">
        <v>43445</v>
      </c>
      <c r="C335" s="60" t="s">
        <v>839</v>
      </c>
      <c r="D335" s="60" t="s">
        <v>854</v>
      </c>
      <c r="E335" s="60" t="s">
        <v>421</v>
      </c>
      <c r="F335" s="60" t="s">
        <v>1019</v>
      </c>
      <c r="G335" s="91" t="s">
        <v>1135</v>
      </c>
    </row>
    <row r="336" spans="2:7" ht="13.2" x14ac:dyDescent="0.25">
      <c r="B336" s="72">
        <v>43445</v>
      </c>
      <c r="C336" s="91" t="s">
        <v>866</v>
      </c>
      <c r="D336" s="91" t="s">
        <v>1136</v>
      </c>
      <c r="E336" s="91" t="s">
        <v>899</v>
      </c>
      <c r="F336" s="91" t="s">
        <v>831</v>
      </c>
      <c r="G336" s="60" t="s">
        <v>1137</v>
      </c>
    </row>
    <row r="337" spans="2:7" ht="13.2" x14ac:dyDescent="0.25">
      <c r="B337" s="72">
        <v>43445</v>
      </c>
      <c r="C337" s="60" t="s">
        <v>1095</v>
      </c>
      <c r="D337" s="60" t="s">
        <v>1096</v>
      </c>
      <c r="E337" s="60"/>
      <c r="F337" s="60"/>
      <c r="G337" s="60" t="s">
        <v>1138</v>
      </c>
    </row>
    <row r="338" spans="2:7" ht="13.2" x14ac:dyDescent="0.25">
      <c r="B338" s="72">
        <v>43445</v>
      </c>
      <c r="C338" s="60" t="s">
        <v>824</v>
      </c>
      <c r="D338" s="60" t="s">
        <v>886</v>
      </c>
      <c r="E338" s="60"/>
      <c r="F338" s="60" t="s">
        <v>824</v>
      </c>
      <c r="G338" s="60" t="s">
        <v>1139</v>
      </c>
    </row>
    <row r="339" spans="2:7" ht="13.2" x14ac:dyDescent="0.25">
      <c r="B339" s="72">
        <v>43417</v>
      </c>
      <c r="C339" s="60" t="s">
        <v>866</v>
      </c>
      <c r="D339" s="60" t="s">
        <v>1136</v>
      </c>
      <c r="E339" s="60" t="s">
        <v>899</v>
      </c>
      <c r="F339" s="60" t="s">
        <v>1140</v>
      </c>
      <c r="G339" s="91" t="s">
        <v>1133</v>
      </c>
    </row>
    <row r="340" spans="2:7" ht="13.2" x14ac:dyDescent="0.25">
      <c r="B340" s="72">
        <v>43417</v>
      </c>
      <c r="C340" s="91" t="s">
        <v>866</v>
      </c>
      <c r="D340" s="91" t="s">
        <v>1141</v>
      </c>
      <c r="E340" s="91" t="s">
        <v>899</v>
      </c>
      <c r="F340" s="91" t="s">
        <v>1142</v>
      </c>
      <c r="G340" s="91" t="s">
        <v>1133</v>
      </c>
    </row>
    <row r="341" spans="2:7" ht="13.2" x14ac:dyDescent="0.25">
      <c r="B341" s="72">
        <v>43417</v>
      </c>
      <c r="C341" s="60" t="s">
        <v>978</v>
      </c>
      <c r="D341" s="60" t="s">
        <v>1008</v>
      </c>
      <c r="E341" s="60" t="s">
        <v>830</v>
      </c>
      <c r="F341" s="60" t="s">
        <v>1019</v>
      </c>
      <c r="G341" s="91" t="s">
        <v>1124</v>
      </c>
    </row>
    <row r="342" spans="2:7" ht="13.2" x14ac:dyDescent="0.25">
      <c r="B342" s="72">
        <v>43396</v>
      </c>
      <c r="C342" s="60" t="s">
        <v>978</v>
      </c>
      <c r="D342" s="60" t="s">
        <v>1006</v>
      </c>
      <c r="E342" s="60" t="s">
        <v>830</v>
      </c>
      <c r="F342" s="60" t="s">
        <v>1019</v>
      </c>
      <c r="G342" s="91" t="s">
        <v>1124</v>
      </c>
    </row>
    <row r="343" spans="2:7" ht="13.2" x14ac:dyDescent="0.25">
      <c r="B343" s="72">
        <v>43396</v>
      </c>
      <c r="C343" s="91" t="s">
        <v>1143</v>
      </c>
      <c r="D343" s="91" t="s">
        <v>1144</v>
      </c>
      <c r="E343" s="91" t="s">
        <v>357</v>
      </c>
      <c r="F343" s="91" t="s">
        <v>1145</v>
      </c>
      <c r="G343" s="91"/>
    </row>
    <row r="344" spans="2:7" ht="13.2" x14ac:dyDescent="0.25">
      <c r="B344" s="72">
        <v>43396</v>
      </c>
      <c r="C344" s="60" t="s">
        <v>978</v>
      </c>
      <c r="D344" s="60" t="s">
        <v>1146</v>
      </c>
      <c r="E344" s="60" t="s">
        <v>353</v>
      </c>
      <c r="F344" s="60" t="s">
        <v>831</v>
      </c>
      <c r="G344" s="64" t="s">
        <v>1147</v>
      </c>
    </row>
    <row r="345" spans="2:7" ht="13.2" x14ac:dyDescent="0.25">
      <c r="B345" s="72">
        <v>43396</v>
      </c>
      <c r="C345" s="60" t="s">
        <v>824</v>
      </c>
      <c r="D345" s="60"/>
      <c r="E345" s="60"/>
      <c r="F345" s="68" t="s">
        <v>1148</v>
      </c>
      <c r="G345" s="60"/>
    </row>
    <row r="346" spans="2:7" ht="13.2" x14ac:dyDescent="0.25">
      <c r="B346" s="59">
        <v>43382</v>
      </c>
      <c r="C346" s="60" t="s">
        <v>1095</v>
      </c>
      <c r="D346" s="60" t="s">
        <v>1149</v>
      </c>
      <c r="E346" s="60"/>
      <c r="F346" s="60"/>
      <c r="G346" s="60" t="s">
        <v>1150</v>
      </c>
    </row>
    <row r="347" spans="2:7" ht="13.2" x14ac:dyDescent="0.25">
      <c r="B347" s="72">
        <v>43368</v>
      </c>
      <c r="C347" s="60" t="s">
        <v>1151</v>
      </c>
      <c r="D347" s="60" t="s">
        <v>1152</v>
      </c>
      <c r="E347" s="60" t="s">
        <v>357</v>
      </c>
      <c r="F347" s="60" t="s">
        <v>804</v>
      </c>
      <c r="G347" s="60" t="s">
        <v>1153</v>
      </c>
    </row>
    <row r="348" spans="2:7" ht="13.2" x14ac:dyDescent="0.25">
      <c r="B348" s="72">
        <v>43368</v>
      </c>
      <c r="C348" s="60" t="s">
        <v>1154</v>
      </c>
      <c r="D348" s="60" t="s">
        <v>1155</v>
      </c>
      <c r="E348" s="60" t="s">
        <v>357</v>
      </c>
      <c r="F348" s="60" t="s">
        <v>1156</v>
      </c>
      <c r="G348" s="60" t="s">
        <v>1157</v>
      </c>
    </row>
    <row r="349" spans="2:7" ht="13.2" x14ac:dyDescent="0.25">
      <c r="B349" s="72">
        <v>43361</v>
      </c>
      <c r="C349" s="60" t="s">
        <v>1158</v>
      </c>
      <c r="D349" s="60" t="s">
        <v>1159</v>
      </c>
      <c r="E349" s="60" t="s">
        <v>357</v>
      </c>
      <c r="F349" s="60" t="s">
        <v>804</v>
      </c>
      <c r="G349" s="60" t="s">
        <v>1160</v>
      </c>
    </row>
    <row r="350" spans="2:7" ht="13.2" x14ac:dyDescent="0.25">
      <c r="B350" s="72">
        <v>43354</v>
      </c>
      <c r="C350" s="60" t="s">
        <v>1161</v>
      </c>
      <c r="D350" s="60" t="s">
        <v>1162</v>
      </c>
      <c r="E350" s="60" t="s">
        <v>1163</v>
      </c>
      <c r="F350" s="60" t="s">
        <v>902</v>
      </c>
      <c r="G350" s="60" t="s">
        <v>1164</v>
      </c>
    </row>
    <row r="351" spans="2:7" ht="13.2" x14ac:dyDescent="0.25">
      <c r="B351" s="72">
        <v>43340</v>
      </c>
      <c r="C351" s="60" t="s">
        <v>1165</v>
      </c>
      <c r="D351" s="60" t="s">
        <v>972</v>
      </c>
      <c r="E351" s="60" t="s">
        <v>1166</v>
      </c>
      <c r="F351" s="60" t="s">
        <v>1167</v>
      </c>
      <c r="G351" s="60" t="s">
        <v>1168</v>
      </c>
    </row>
    <row r="352" spans="2:7" ht="13.2" x14ac:dyDescent="0.25">
      <c r="B352" s="72">
        <v>43340</v>
      </c>
      <c r="C352" s="60" t="s">
        <v>824</v>
      </c>
      <c r="D352" s="60" t="s">
        <v>1169</v>
      </c>
      <c r="E352" s="60" t="s">
        <v>1170</v>
      </c>
      <c r="F352" s="60" t="s">
        <v>1171</v>
      </c>
      <c r="G352" s="60" t="s">
        <v>1172</v>
      </c>
    </row>
    <row r="353" spans="2:25" ht="13.2" x14ac:dyDescent="0.25">
      <c r="B353" s="72">
        <v>43326</v>
      </c>
      <c r="C353" s="60" t="s">
        <v>1173</v>
      </c>
      <c r="D353" s="60" t="s">
        <v>1015</v>
      </c>
      <c r="E353" s="60" t="s">
        <v>1174</v>
      </c>
      <c r="F353" s="60" t="s">
        <v>1175</v>
      </c>
      <c r="G353" s="64" t="s">
        <v>1176</v>
      </c>
    </row>
    <row r="354" spans="2:25" ht="13.2" x14ac:dyDescent="0.25">
      <c r="B354" s="72">
        <v>43326</v>
      </c>
      <c r="C354" s="60" t="s">
        <v>1177</v>
      </c>
      <c r="D354" s="60" t="s">
        <v>1004</v>
      </c>
      <c r="E354" s="60" t="s">
        <v>307</v>
      </c>
      <c r="F354" s="60" t="s">
        <v>1178</v>
      </c>
      <c r="G354" s="64" t="s">
        <v>1179</v>
      </c>
    </row>
    <row r="355" spans="2:25" ht="13.2" x14ac:dyDescent="0.25">
      <c r="B355" s="72">
        <v>43326</v>
      </c>
      <c r="C355" s="60" t="s">
        <v>1180</v>
      </c>
      <c r="D355" s="60" t="s">
        <v>989</v>
      </c>
      <c r="E355" s="60" t="s">
        <v>1181</v>
      </c>
      <c r="F355" s="60" t="s">
        <v>1178</v>
      </c>
      <c r="G355" s="64" t="s">
        <v>1182</v>
      </c>
    </row>
    <row r="356" spans="2:25" ht="13.2" x14ac:dyDescent="0.25">
      <c r="B356" s="72">
        <v>43326</v>
      </c>
      <c r="C356" s="60" t="s">
        <v>1177</v>
      </c>
      <c r="D356" s="60" t="s">
        <v>1014</v>
      </c>
      <c r="E356" s="60" t="s">
        <v>43</v>
      </c>
      <c r="F356" s="60" t="s">
        <v>1175</v>
      </c>
      <c r="G356" s="64" t="s">
        <v>1179</v>
      </c>
    </row>
    <row r="357" spans="2:25" ht="13.2" x14ac:dyDescent="0.25">
      <c r="B357" s="72">
        <v>43326</v>
      </c>
      <c r="C357" s="60" t="s">
        <v>1183</v>
      </c>
      <c r="D357" s="60" t="s">
        <v>1184</v>
      </c>
      <c r="E357" s="60" t="s">
        <v>1185</v>
      </c>
      <c r="F357" s="60" t="s">
        <v>1186</v>
      </c>
      <c r="G357" s="64" t="s">
        <v>1187</v>
      </c>
    </row>
    <row r="358" spans="2:25" ht="13.2" x14ac:dyDescent="0.25">
      <c r="B358" s="72">
        <v>43326</v>
      </c>
      <c r="C358" s="60" t="s">
        <v>1183</v>
      </c>
      <c r="D358" s="60" t="s">
        <v>929</v>
      </c>
      <c r="E358" s="60" t="s">
        <v>1188</v>
      </c>
      <c r="F358" s="60" t="s">
        <v>1186</v>
      </c>
      <c r="G358" s="64" t="s">
        <v>1187</v>
      </c>
    </row>
    <row r="359" spans="2:25" ht="13.2" x14ac:dyDescent="0.25">
      <c r="B359" s="72">
        <v>43326</v>
      </c>
      <c r="C359" s="60" t="s">
        <v>1189</v>
      </c>
      <c r="D359" s="60" t="s">
        <v>898</v>
      </c>
      <c r="E359" s="60" t="s">
        <v>1190</v>
      </c>
      <c r="F359" s="60" t="s">
        <v>1186</v>
      </c>
      <c r="G359" s="64" t="s">
        <v>1191</v>
      </c>
    </row>
    <row r="360" spans="2:25" ht="13.2" x14ac:dyDescent="0.25">
      <c r="B360" s="72">
        <v>43326</v>
      </c>
      <c r="C360" s="60" t="s">
        <v>396</v>
      </c>
      <c r="D360" s="60" t="s">
        <v>1141</v>
      </c>
      <c r="E360" s="60" t="s">
        <v>1192</v>
      </c>
      <c r="F360" s="60" t="s">
        <v>1193</v>
      </c>
      <c r="G360" s="64" t="s">
        <v>1194</v>
      </c>
    </row>
    <row r="361" spans="2:25" ht="13.2" x14ac:dyDescent="0.25">
      <c r="B361" s="72">
        <v>43326</v>
      </c>
      <c r="C361" s="60" t="s">
        <v>1195</v>
      </c>
      <c r="D361" s="60" t="s">
        <v>1049</v>
      </c>
      <c r="E361" s="60" t="s">
        <v>1196</v>
      </c>
      <c r="F361" s="60" t="s">
        <v>1197</v>
      </c>
      <c r="G361" s="64" t="s">
        <v>1198</v>
      </c>
    </row>
    <row r="362" spans="2:25" ht="13.2" x14ac:dyDescent="0.25">
      <c r="B362" s="72">
        <v>43326</v>
      </c>
      <c r="C362" s="60" t="s">
        <v>1199</v>
      </c>
      <c r="D362" s="60" t="s">
        <v>1200</v>
      </c>
      <c r="E362" s="60" t="s">
        <v>899</v>
      </c>
      <c r="F362" s="60" t="s">
        <v>831</v>
      </c>
      <c r="G362" s="64" t="s">
        <v>1201</v>
      </c>
    </row>
    <row r="363" spans="2:25" ht="13.2" x14ac:dyDescent="0.25">
      <c r="B363" s="72">
        <v>43326</v>
      </c>
      <c r="C363" s="60" t="s">
        <v>1040</v>
      </c>
      <c r="D363" s="60" t="s">
        <v>1202</v>
      </c>
      <c r="E363" s="60" t="s">
        <v>1203</v>
      </c>
      <c r="F363" s="60" t="s">
        <v>577</v>
      </c>
      <c r="G363" s="64" t="s">
        <v>1204</v>
      </c>
    </row>
    <row r="364" spans="2:25" ht="13.2" x14ac:dyDescent="0.25">
      <c r="B364" s="72">
        <v>43326</v>
      </c>
      <c r="C364" s="60" t="s">
        <v>1205</v>
      </c>
      <c r="D364" s="60" t="s">
        <v>440</v>
      </c>
      <c r="E364" s="60" t="s">
        <v>549</v>
      </c>
      <c r="F364" s="60" t="s">
        <v>1206</v>
      </c>
      <c r="G364" s="64" t="s">
        <v>1207</v>
      </c>
    </row>
    <row r="365" spans="2:25" ht="13.2" x14ac:dyDescent="0.25">
      <c r="B365" s="72">
        <v>43326</v>
      </c>
      <c r="C365" s="60" t="s">
        <v>396</v>
      </c>
      <c r="D365" s="60" t="s">
        <v>1141</v>
      </c>
      <c r="E365" s="60" t="s">
        <v>899</v>
      </c>
      <c r="F365" s="60" t="s">
        <v>1208</v>
      </c>
      <c r="G365" s="64" t="s">
        <v>1209</v>
      </c>
    </row>
    <row r="366" spans="2:25" ht="13.2" x14ac:dyDescent="0.25">
      <c r="B366" s="72">
        <v>43326</v>
      </c>
      <c r="C366" s="60" t="s">
        <v>1095</v>
      </c>
      <c r="D366" s="60" t="s">
        <v>1096</v>
      </c>
      <c r="E366" s="60"/>
      <c r="F366" s="60" t="s">
        <v>1210</v>
      </c>
      <c r="G366" s="60" t="s">
        <v>1211</v>
      </c>
    </row>
    <row r="367" spans="2:25" ht="13.2" x14ac:dyDescent="0.25">
      <c r="B367" s="72">
        <v>43263</v>
      </c>
      <c r="C367" s="60" t="s">
        <v>941</v>
      </c>
      <c r="D367" s="60" t="s">
        <v>1212</v>
      </c>
      <c r="E367" s="60" t="s">
        <v>549</v>
      </c>
      <c r="F367" s="60" t="s">
        <v>1213</v>
      </c>
      <c r="G367" s="91" t="s">
        <v>1214</v>
      </c>
      <c r="H367" s="105"/>
      <c r="M367" s="76"/>
      <c r="N367" s="105"/>
      <c r="S367" s="76"/>
      <c r="T367" s="105"/>
      <c r="Y367" s="76"/>
    </row>
    <row r="368" spans="2:25" ht="13.2" x14ac:dyDescent="0.25">
      <c r="B368" s="72">
        <v>43263</v>
      </c>
      <c r="C368" s="60" t="s">
        <v>1095</v>
      </c>
      <c r="D368" s="60" t="s">
        <v>1215</v>
      </c>
      <c r="E368" s="60"/>
      <c r="F368" s="60" t="s">
        <v>1216</v>
      </c>
      <c r="G368" s="91" t="s">
        <v>633</v>
      </c>
    </row>
    <row r="369" spans="2:28" ht="13.2" x14ac:dyDescent="0.25">
      <c r="B369" s="72">
        <v>43263</v>
      </c>
      <c r="C369" s="60" t="s">
        <v>941</v>
      </c>
      <c r="D369" s="60" t="s">
        <v>1217</v>
      </c>
      <c r="E369" s="60" t="s">
        <v>1218</v>
      </c>
      <c r="F369" s="60" t="s">
        <v>1213</v>
      </c>
      <c r="G369" s="91" t="s">
        <v>633</v>
      </c>
    </row>
    <row r="370" spans="2:28" ht="13.2" x14ac:dyDescent="0.25">
      <c r="B370" s="72">
        <v>43263</v>
      </c>
      <c r="C370" s="60" t="s">
        <v>941</v>
      </c>
      <c r="D370" s="60" t="s">
        <v>1219</v>
      </c>
      <c r="E370" s="60" t="s">
        <v>1220</v>
      </c>
      <c r="F370" s="60" t="s">
        <v>1213</v>
      </c>
      <c r="G370" s="91" t="s">
        <v>633</v>
      </c>
    </row>
    <row r="371" spans="2:28" ht="13.2" x14ac:dyDescent="0.25">
      <c r="B371" s="72">
        <v>43263</v>
      </c>
      <c r="C371" s="60" t="s">
        <v>941</v>
      </c>
      <c r="D371" s="60" t="s">
        <v>1221</v>
      </c>
      <c r="E371" s="60"/>
      <c r="F371" s="60" t="s">
        <v>683</v>
      </c>
      <c r="G371" s="60" t="s">
        <v>1222</v>
      </c>
    </row>
    <row r="372" spans="2:28" ht="13.2" x14ac:dyDescent="0.25">
      <c r="B372" s="72">
        <v>43263</v>
      </c>
      <c r="C372" s="60" t="s">
        <v>1199</v>
      </c>
      <c r="D372" s="60" t="s">
        <v>1223</v>
      </c>
      <c r="E372" s="60" t="s">
        <v>1026</v>
      </c>
      <c r="F372" s="60" t="s">
        <v>1224</v>
      </c>
      <c r="G372" s="100" t="s">
        <v>1225</v>
      </c>
    </row>
    <row r="373" spans="2:28" ht="13.2" x14ac:dyDescent="0.25">
      <c r="B373" s="72">
        <v>43263</v>
      </c>
      <c r="C373" s="60" t="s">
        <v>1046</v>
      </c>
      <c r="D373" s="60" t="s">
        <v>1226</v>
      </c>
      <c r="E373" s="60" t="s">
        <v>1026</v>
      </c>
      <c r="F373" s="60" t="s">
        <v>1224</v>
      </c>
      <c r="G373" s="100" t="s">
        <v>1227</v>
      </c>
    </row>
    <row r="374" spans="2:28" ht="13.2" x14ac:dyDescent="0.25">
      <c r="B374" s="72">
        <v>43242</v>
      </c>
      <c r="C374" s="91" t="s">
        <v>941</v>
      </c>
      <c r="D374" s="91" t="s">
        <v>1228</v>
      </c>
      <c r="E374" s="91" t="s">
        <v>357</v>
      </c>
      <c r="F374" s="91"/>
      <c r="G374" s="91"/>
    </row>
    <row r="375" spans="2:28" ht="13.2" x14ac:dyDescent="0.25">
      <c r="B375" s="72">
        <v>43242</v>
      </c>
      <c r="C375" s="91" t="s">
        <v>828</v>
      </c>
      <c r="D375" s="91" t="s">
        <v>1229</v>
      </c>
      <c r="E375" s="91" t="s">
        <v>98</v>
      </c>
      <c r="F375" s="91" t="s">
        <v>831</v>
      </c>
      <c r="G375" s="100" t="s">
        <v>1230</v>
      </c>
    </row>
    <row r="376" spans="2:28" ht="13.2" x14ac:dyDescent="0.25">
      <c r="B376" s="72">
        <v>43242</v>
      </c>
      <c r="C376" s="91" t="s">
        <v>828</v>
      </c>
      <c r="D376" s="100" t="s">
        <v>484</v>
      </c>
      <c r="E376" s="100" t="s">
        <v>830</v>
      </c>
      <c r="F376" s="100" t="s">
        <v>1231</v>
      </c>
      <c r="G376" s="100" t="s">
        <v>1207</v>
      </c>
      <c r="H376" s="106"/>
      <c r="I376" s="76"/>
      <c r="J376" s="106"/>
      <c r="K376" s="106"/>
      <c r="L376" s="76"/>
      <c r="M376" s="106"/>
      <c r="N376" s="106"/>
      <c r="O376" s="76"/>
      <c r="P376" s="106"/>
      <c r="Q376" s="106"/>
      <c r="R376" s="76"/>
      <c r="S376" s="106"/>
      <c r="T376" s="106"/>
      <c r="U376" s="76"/>
      <c r="V376" s="106"/>
      <c r="W376" s="106"/>
      <c r="X376" s="76"/>
      <c r="Y376" s="106"/>
      <c r="Z376" s="106"/>
      <c r="AA376" s="76"/>
      <c r="AB376" s="106"/>
    </row>
    <row r="377" spans="2:28" ht="13.2" x14ac:dyDescent="0.25">
      <c r="B377" s="72">
        <v>43242</v>
      </c>
      <c r="C377" s="91" t="s">
        <v>1056</v>
      </c>
      <c r="D377" s="100" t="s">
        <v>1057</v>
      </c>
      <c r="E377" s="100" t="s">
        <v>1058</v>
      </c>
      <c r="F377" s="100" t="s">
        <v>1059</v>
      </c>
      <c r="G377" s="100" t="s">
        <v>1232</v>
      </c>
      <c r="H377" s="106"/>
      <c r="I377" s="76"/>
      <c r="J377" s="106"/>
      <c r="K377" s="106"/>
      <c r="L377" s="76"/>
      <c r="M377" s="106"/>
      <c r="N377" s="106"/>
      <c r="O377" s="76"/>
      <c r="P377" s="106"/>
      <c r="Q377" s="106"/>
      <c r="R377" s="76"/>
      <c r="S377" s="106"/>
      <c r="T377" s="106"/>
      <c r="U377" s="76"/>
      <c r="V377" s="106"/>
      <c r="W377" s="106"/>
      <c r="X377" s="76"/>
      <c r="Y377" s="106"/>
      <c r="Z377" s="106"/>
      <c r="AA377" s="76"/>
      <c r="AB377" s="106"/>
    </row>
    <row r="378" spans="2:28" ht="13.2" x14ac:dyDescent="0.25">
      <c r="B378" s="72">
        <v>43242</v>
      </c>
      <c r="C378" s="60" t="s">
        <v>1233</v>
      </c>
      <c r="D378" s="60" t="s">
        <v>720</v>
      </c>
      <c r="E378" s="60"/>
      <c r="F378" s="60"/>
      <c r="G378" s="60" t="s">
        <v>1232</v>
      </c>
    </row>
    <row r="379" spans="2:28" ht="13.2" x14ac:dyDescent="0.25">
      <c r="B379" s="72">
        <v>43228</v>
      </c>
      <c r="C379" s="91" t="s">
        <v>866</v>
      </c>
      <c r="D379" s="91" t="s">
        <v>1234</v>
      </c>
      <c r="E379" s="91" t="s">
        <v>830</v>
      </c>
      <c r="F379" s="91" t="s">
        <v>831</v>
      </c>
      <c r="G379" s="100" t="s">
        <v>891</v>
      </c>
    </row>
    <row r="380" spans="2:28" ht="13.2" x14ac:dyDescent="0.25">
      <c r="B380" s="72">
        <v>43228</v>
      </c>
      <c r="C380" s="60" t="s">
        <v>880</v>
      </c>
      <c r="D380" s="60" t="s">
        <v>1093</v>
      </c>
      <c r="E380" s="60" t="s">
        <v>1026</v>
      </c>
      <c r="F380" s="60" t="s">
        <v>853</v>
      </c>
      <c r="G380" s="100" t="s">
        <v>1235</v>
      </c>
    </row>
    <row r="381" spans="2:28" ht="13.2" x14ac:dyDescent="0.25">
      <c r="B381" s="72">
        <v>43214</v>
      </c>
      <c r="C381" s="60" t="s">
        <v>1236</v>
      </c>
      <c r="D381" s="60" t="s">
        <v>854</v>
      </c>
      <c r="E381" s="60" t="s">
        <v>1237</v>
      </c>
      <c r="F381" s="60" t="s">
        <v>1238</v>
      </c>
      <c r="G381" s="100" t="s">
        <v>1239</v>
      </c>
    </row>
    <row r="382" spans="2:28" ht="13.2" x14ac:dyDescent="0.25">
      <c r="B382" s="72">
        <v>43214</v>
      </c>
      <c r="C382" s="60" t="s">
        <v>1236</v>
      </c>
      <c r="D382" s="60" t="s">
        <v>1240</v>
      </c>
      <c r="E382" s="60" t="s">
        <v>1241</v>
      </c>
      <c r="F382" s="60" t="s">
        <v>1242</v>
      </c>
      <c r="G382" s="100" t="s">
        <v>1239</v>
      </c>
    </row>
    <row r="383" spans="2:28" ht="13.2" x14ac:dyDescent="0.25">
      <c r="B383" s="72">
        <v>43214</v>
      </c>
      <c r="C383" s="60" t="s">
        <v>1243</v>
      </c>
      <c r="D383" s="60" t="s">
        <v>1146</v>
      </c>
      <c r="E383" s="60" t="s">
        <v>353</v>
      </c>
      <c r="F383" s="60" t="s">
        <v>1178</v>
      </c>
      <c r="G383" s="100" t="s">
        <v>1225</v>
      </c>
    </row>
    <row r="384" spans="2:28" ht="13.2" x14ac:dyDescent="0.25">
      <c r="B384" s="72">
        <v>43214</v>
      </c>
      <c r="C384" s="60" t="s">
        <v>1165</v>
      </c>
      <c r="D384" s="60" t="s">
        <v>974</v>
      </c>
      <c r="E384" s="60" t="s">
        <v>1130</v>
      </c>
      <c r="F384" s="60" t="s">
        <v>1244</v>
      </c>
      <c r="G384" s="100" t="s">
        <v>1239</v>
      </c>
    </row>
    <row r="385" spans="2:29" ht="13.2" x14ac:dyDescent="0.25">
      <c r="B385" s="72">
        <v>43214</v>
      </c>
      <c r="C385" s="60" t="s">
        <v>1158</v>
      </c>
      <c r="D385" s="60" t="s">
        <v>1245</v>
      </c>
      <c r="E385" s="60" t="s">
        <v>1095</v>
      </c>
      <c r="F385" s="60" t="s">
        <v>1246</v>
      </c>
      <c r="G385" s="100" t="s">
        <v>891</v>
      </c>
    </row>
    <row r="386" spans="2:29" ht="13.2" x14ac:dyDescent="0.25">
      <c r="B386" s="72">
        <v>43214</v>
      </c>
      <c r="C386" s="60" t="s">
        <v>941</v>
      </c>
      <c r="D386" s="60" t="s">
        <v>1247</v>
      </c>
      <c r="E386" s="60" t="s">
        <v>1248</v>
      </c>
      <c r="F386" s="60"/>
      <c r="G386" s="91" t="s">
        <v>1249</v>
      </c>
    </row>
    <row r="387" spans="2:29" ht="13.2" x14ac:dyDescent="0.25">
      <c r="B387" s="72">
        <v>43200</v>
      </c>
      <c r="C387" s="60" t="s">
        <v>1250</v>
      </c>
      <c r="D387" s="60" t="s">
        <v>1251</v>
      </c>
      <c r="E387" s="60" t="s">
        <v>1252</v>
      </c>
      <c r="F387" s="60" t="s">
        <v>1253</v>
      </c>
      <c r="G387" s="64" t="s">
        <v>1254</v>
      </c>
    </row>
    <row r="388" spans="2:29" ht="13.2" x14ac:dyDescent="0.25">
      <c r="B388" s="107">
        <v>43200</v>
      </c>
      <c r="C388" s="91" t="s">
        <v>1255</v>
      </c>
      <c r="D388" s="91" t="s">
        <v>1256</v>
      </c>
      <c r="E388" s="91" t="s">
        <v>558</v>
      </c>
      <c r="F388" s="91" t="s">
        <v>1244</v>
      </c>
      <c r="G388" s="64" t="s">
        <v>1257</v>
      </c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  <c r="AB388" s="106"/>
      <c r="AC388" s="106"/>
    </row>
    <row r="389" spans="2:29" ht="13.2" x14ac:dyDescent="0.25">
      <c r="B389" s="72">
        <v>43172</v>
      </c>
      <c r="C389" s="91" t="s">
        <v>1046</v>
      </c>
      <c r="D389" s="91" t="s">
        <v>1112</v>
      </c>
      <c r="E389" s="91" t="s">
        <v>1111</v>
      </c>
      <c r="F389" s="91" t="s">
        <v>1258</v>
      </c>
      <c r="G389" s="64" t="s">
        <v>1227</v>
      </c>
    </row>
    <row r="390" spans="2:29" ht="13.2" x14ac:dyDescent="0.25">
      <c r="B390" s="72">
        <v>43172</v>
      </c>
      <c r="C390" s="91" t="s">
        <v>828</v>
      </c>
      <c r="D390" s="91" t="s">
        <v>440</v>
      </c>
      <c r="E390" s="91" t="s">
        <v>1111</v>
      </c>
      <c r="F390" s="91" t="s">
        <v>1258</v>
      </c>
      <c r="G390" s="64" t="s">
        <v>1254</v>
      </c>
    </row>
    <row r="391" spans="2:29" ht="13.2" x14ac:dyDescent="0.25">
      <c r="B391" s="108">
        <v>43172</v>
      </c>
      <c r="C391" s="60" t="s">
        <v>978</v>
      </c>
      <c r="D391" s="60" t="s">
        <v>1259</v>
      </c>
      <c r="E391" s="60" t="s">
        <v>514</v>
      </c>
      <c r="F391" s="91" t="s">
        <v>831</v>
      </c>
      <c r="G391" s="100" t="s">
        <v>1260</v>
      </c>
    </row>
    <row r="392" spans="2:29" ht="13.2" x14ac:dyDescent="0.25">
      <c r="B392" s="107">
        <v>43172</v>
      </c>
      <c r="C392" s="91" t="s">
        <v>1261</v>
      </c>
      <c r="D392" s="91" t="s">
        <v>1262</v>
      </c>
      <c r="E392" s="91" t="s">
        <v>1263</v>
      </c>
      <c r="F392" s="91" t="s">
        <v>831</v>
      </c>
      <c r="G392" s="100" t="s">
        <v>1264</v>
      </c>
    </row>
    <row r="393" spans="2:29" ht="13.2" x14ac:dyDescent="0.25">
      <c r="B393" s="107">
        <v>43172</v>
      </c>
      <c r="C393" s="91" t="s">
        <v>1261</v>
      </c>
      <c r="D393" s="91" t="s">
        <v>1265</v>
      </c>
      <c r="E393" s="91" t="s">
        <v>1266</v>
      </c>
      <c r="F393" s="91" t="s">
        <v>831</v>
      </c>
      <c r="G393" s="100" t="s">
        <v>1264</v>
      </c>
    </row>
    <row r="394" spans="2:29" ht="13.2" x14ac:dyDescent="0.25">
      <c r="B394" s="72">
        <v>43172</v>
      </c>
      <c r="C394" s="60" t="s">
        <v>874</v>
      </c>
      <c r="D394" s="60" t="s">
        <v>1049</v>
      </c>
      <c r="E394" s="60" t="s">
        <v>1050</v>
      </c>
      <c r="F394" s="60" t="s">
        <v>1258</v>
      </c>
      <c r="G394" s="64" t="s">
        <v>1257</v>
      </c>
    </row>
    <row r="395" spans="2:29" ht="13.2" x14ac:dyDescent="0.25">
      <c r="B395" s="72">
        <v>43172</v>
      </c>
      <c r="C395" s="60" t="s">
        <v>839</v>
      </c>
      <c r="D395" s="91" t="s">
        <v>974</v>
      </c>
      <c r="E395" s="91" t="s">
        <v>565</v>
      </c>
      <c r="F395" s="91" t="s">
        <v>1267</v>
      </c>
      <c r="G395" s="64" t="s">
        <v>1239</v>
      </c>
    </row>
    <row r="396" spans="2:29" ht="13.2" x14ac:dyDescent="0.25">
      <c r="B396" s="72">
        <v>43172</v>
      </c>
      <c r="C396" s="60" t="s">
        <v>839</v>
      </c>
      <c r="D396" s="91" t="s">
        <v>972</v>
      </c>
      <c r="E396" s="91" t="s">
        <v>421</v>
      </c>
      <c r="F396" s="91" t="s">
        <v>1267</v>
      </c>
      <c r="G396" s="64" t="s">
        <v>1239</v>
      </c>
    </row>
    <row r="397" spans="2:29" ht="13.2" x14ac:dyDescent="0.25">
      <c r="B397" s="72">
        <v>43172</v>
      </c>
      <c r="C397" s="91" t="s">
        <v>1268</v>
      </c>
      <c r="D397" s="91" t="s">
        <v>458</v>
      </c>
      <c r="E397" s="91" t="s">
        <v>960</v>
      </c>
      <c r="F397" s="91" t="s">
        <v>831</v>
      </c>
      <c r="G397" s="100" t="s">
        <v>1260</v>
      </c>
    </row>
    <row r="398" spans="2:29" ht="13.2" x14ac:dyDescent="0.25">
      <c r="B398" s="72">
        <v>43172</v>
      </c>
      <c r="C398" s="60" t="s">
        <v>1250</v>
      </c>
      <c r="D398" s="60" t="s">
        <v>1269</v>
      </c>
      <c r="E398" s="60" t="s">
        <v>435</v>
      </c>
      <c r="F398" s="60" t="s">
        <v>1253</v>
      </c>
      <c r="G398" s="64" t="s">
        <v>1239</v>
      </c>
    </row>
    <row r="399" spans="2:29" ht="13.2" x14ac:dyDescent="0.25">
      <c r="B399" s="72">
        <v>43172</v>
      </c>
      <c r="C399" s="60" t="s">
        <v>1250</v>
      </c>
      <c r="D399" s="60" t="s">
        <v>1270</v>
      </c>
      <c r="E399" s="60" t="s">
        <v>435</v>
      </c>
      <c r="F399" s="60" t="s">
        <v>1253</v>
      </c>
      <c r="G399" s="64" t="s">
        <v>1227</v>
      </c>
    </row>
    <row r="400" spans="2:29" ht="13.2" x14ac:dyDescent="0.25">
      <c r="B400" s="72">
        <v>43172</v>
      </c>
      <c r="C400" s="60" t="s">
        <v>1250</v>
      </c>
      <c r="D400" s="60" t="s">
        <v>1271</v>
      </c>
      <c r="E400" s="60" t="s">
        <v>435</v>
      </c>
      <c r="F400" s="60" t="s">
        <v>1253</v>
      </c>
      <c r="G400" s="64" t="s">
        <v>1272</v>
      </c>
    </row>
    <row r="401" spans="2:29" ht="13.2" x14ac:dyDescent="0.25">
      <c r="B401" s="72">
        <v>43172</v>
      </c>
      <c r="C401" s="60" t="s">
        <v>1250</v>
      </c>
      <c r="D401" s="60" t="s">
        <v>1200</v>
      </c>
      <c r="E401" s="60" t="s">
        <v>1273</v>
      </c>
      <c r="F401" s="60" t="s">
        <v>1274</v>
      </c>
      <c r="G401" s="64" t="s">
        <v>1225</v>
      </c>
    </row>
    <row r="402" spans="2:29" ht="13.2" x14ac:dyDescent="0.25">
      <c r="B402" s="72">
        <v>43172</v>
      </c>
      <c r="C402" s="60" t="s">
        <v>1095</v>
      </c>
      <c r="D402" s="60" t="s">
        <v>1215</v>
      </c>
      <c r="E402" s="60"/>
      <c r="F402" s="60" t="s">
        <v>1216</v>
      </c>
      <c r="G402" s="100" t="s">
        <v>1275</v>
      </c>
    </row>
    <row r="403" spans="2:29" ht="13.2" x14ac:dyDescent="0.25">
      <c r="B403" s="72">
        <v>43172</v>
      </c>
      <c r="C403" s="60" t="s">
        <v>941</v>
      </c>
      <c r="D403" s="60" t="s">
        <v>1276</v>
      </c>
      <c r="E403" s="60"/>
      <c r="F403" s="60" t="s">
        <v>469</v>
      </c>
      <c r="G403" s="100"/>
    </row>
    <row r="404" spans="2:29" ht="13.2" x14ac:dyDescent="0.25">
      <c r="B404" s="72">
        <v>43158</v>
      </c>
      <c r="C404" s="60" t="s">
        <v>1199</v>
      </c>
      <c r="D404" s="60" t="s">
        <v>1277</v>
      </c>
      <c r="E404" s="60" t="s">
        <v>353</v>
      </c>
      <c r="F404" s="91" t="s">
        <v>831</v>
      </c>
      <c r="G404" s="100" t="s">
        <v>1278</v>
      </c>
    </row>
    <row r="405" spans="2:29" ht="13.2" x14ac:dyDescent="0.25">
      <c r="B405" s="72">
        <v>43158</v>
      </c>
      <c r="C405" s="60" t="s">
        <v>839</v>
      </c>
      <c r="D405" s="60" t="s">
        <v>974</v>
      </c>
      <c r="E405" s="60" t="s">
        <v>430</v>
      </c>
      <c r="F405" s="60" t="s">
        <v>1258</v>
      </c>
      <c r="G405" s="60" t="s">
        <v>1279</v>
      </c>
    </row>
    <row r="406" spans="2:29" ht="13.2" x14ac:dyDescent="0.25">
      <c r="B406" s="108">
        <v>43144</v>
      </c>
      <c r="C406" s="60" t="s">
        <v>897</v>
      </c>
      <c r="D406" s="60" t="s">
        <v>1280</v>
      </c>
      <c r="E406" s="60" t="s">
        <v>1281</v>
      </c>
      <c r="F406" s="91" t="s">
        <v>831</v>
      </c>
      <c r="G406" s="91" t="s">
        <v>1282</v>
      </c>
    </row>
    <row r="407" spans="2:29" ht="13.2" x14ac:dyDescent="0.25">
      <c r="B407" s="72">
        <v>43144</v>
      </c>
      <c r="C407" s="91" t="s">
        <v>828</v>
      </c>
      <c r="D407" s="91" t="s">
        <v>449</v>
      </c>
      <c r="E407" s="91" t="s">
        <v>1026</v>
      </c>
      <c r="F407" s="91" t="s">
        <v>831</v>
      </c>
      <c r="G407" s="91" t="s">
        <v>1283</v>
      </c>
    </row>
    <row r="408" spans="2:29" ht="13.2" x14ac:dyDescent="0.25">
      <c r="B408" s="108">
        <v>43109</v>
      </c>
      <c r="C408" s="91" t="s">
        <v>1046</v>
      </c>
      <c r="D408" s="91" t="s">
        <v>1284</v>
      </c>
      <c r="E408" s="91" t="s">
        <v>1285</v>
      </c>
      <c r="F408" s="91" t="s">
        <v>831</v>
      </c>
      <c r="G408" s="91" t="s">
        <v>1286</v>
      </c>
    </row>
    <row r="409" spans="2:29" ht="13.2" x14ac:dyDescent="0.25">
      <c r="B409" s="108">
        <v>43109</v>
      </c>
      <c r="C409" s="91" t="s">
        <v>874</v>
      </c>
      <c r="D409" s="91" t="s">
        <v>1287</v>
      </c>
      <c r="E409" s="91" t="s">
        <v>1026</v>
      </c>
      <c r="F409" s="91" t="s">
        <v>1178</v>
      </c>
      <c r="G409" s="91" t="s">
        <v>1288</v>
      </c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</row>
    <row r="410" spans="2:29" ht="13.2" x14ac:dyDescent="0.25">
      <c r="B410" s="108">
        <v>43109</v>
      </c>
      <c r="C410" s="60" t="s">
        <v>824</v>
      </c>
      <c r="D410" s="60" t="s">
        <v>1289</v>
      </c>
      <c r="E410" s="60" t="s">
        <v>1058</v>
      </c>
      <c r="F410" s="60" t="s">
        <v>824</v>
      </c>
      <c r="G410" s="91" t="s">
        <v>1290</v>
      </c>
    </row>
    <row r="411" spans="2:29" ht="13.2" x14ac:dyDescent="0.25">
      <c r="B411" s="108">
        <v>43109</v>
      </c>
      <c r="C411" s="60" t="s">
        <v>824</v>
      </c>
      <c r="D411" s="60" t="s">
        <v>1291</v>
      </c>
      <c r="E411" s="60" t="s">
        <v>1292</v>
      </c>
      <c r="F411" s="60" t="s">
        <v>883</v>
      </c>
      <c r="G411" s="91" t="s">
        <v>1293</v>
      </c>
    </row>
    <row r="412" spans="2:29" ht="13.2" x14ac:dyDescent="0.25">
      <c r="B412" s="109">
        <v>43081</v>
      </c>
      <c r="C412" s="91" t="s">
        <v>866</v>
      </c>
      <c r="D412" s="91" t="s">
        <v>1141</v>
      </c>
      <c r="E412" s="91" t="s">
        <v>899</v>
      </c>
      <c r="F412" s="91" t="s">
        <v>1258</v>
      </c>
      <c r="G412" s="91" t="s">
        <v>1294</v>
      </c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</row>
    <row r="413" spans="2:29" ht="13.2" x14ac:dyDescent="0.25">
      <c r="B413" s="72">
        <v>43081</v>
      </c>
      <c r="C413" s="60" t="s">
        <v>941</v>
      </c>
      <c r="D413" s="91" t="s">
        <v>1295</v>
      </c>
      <c r="E413" s="91" t="s">
        <v>1058</v>
      </c>
      <c r="F413" s="91" t="s">
        <v>1095</v>
      </c>
      <c r="G413" s="91" t="s">
        <v>75</v>
      </c>
    </row>
    <row r="414" spans="2:29" ht="13.2" x14ac:dyDescent="0.25">
      <c r="B414" s="110">
        <v>43081</v>
      </c>
      <c r="C414" s="60" t="s">
        <v>1296</v>
      </c>
      <c r="D414" s="60" t="s">
        <v>1297</v>
      </c>
      <c r="E414" s="60" t="s">
        <v>1298</v>
      </c>
      <c r="F414" s="60" t="s">
        <v>1296</v>
      </c>
      <c r="G414" s="91"/>
    </row>
    <row r="415" spans="2:29" ht="13.2" x14ac:dyDescent="0.25">
      <c r="B415" s="59">
        <v>43081</v>
      </c>
      <c r="C415" s="60" t="s">
        <v>1095</v>
      </c>
      <c r="D415" s="60" t="s">
        <v>728</v>
      </c>
      <c r="E415" s="60" t="s">
        <v>752</v>
      </c>
      <c r="F415" s="60" t="s">
        <v>1095</v>
      </c>
      <c r="G415" s="91" t="s">
        <v>75</v>
      </c>
    </row>
    <row r="416" spans="2:29" ht="13.2" x14ac:dyDescent="0.25">
      <c r="B416" s="111"/>
      <c r="C416" s="60"/>
      <c r="D416" s="60" t="s">
        <v>1291</v>
      </c>
      <c r="E416" s="60" t="s">
        <v>1292</v>
      </c>
      <c r="F416" s="60" t="s">
        <v>1299</v>
      </c>
      <c r="G416" s="91" t="s">
        <v>75</v>
      </c>
    </row>
    <row r="417" spans="2:29" ht="13.2" x14ac:dyDescent="0.25">
      <c r="B417" s="107">
        <v>43053</v>
      </c>
      <c r="C417" s="91" t="s">
        <v>839</v>
      </c>
      <c r="D417" s="91" t="s">
        <v>1300</v>
      </c>
      <c r="E417" s="91" t="s">
        <v>1072</v>
      </c>
      <c r="F417" s="91" t="s">
        <v>831</v>
      </c>
      <c r="G417" s="91" t="s">
        <v>1301</v>
      </c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</row>
    <row r="418" spans="2:29" ht="13.2" x14ac:dyDescent="0.25">
      <c r="B418" s="72">
        <v>43032</v>
      </c>
      <c r="C418" s="91" t="s">
        <v>839</v>
      </c>
      <c r="D418" s="91" t="s">
        <v>1300</v>
      </c>
      <c r="E418" s="91" t="s">
        <v>1072</v>
      </c>
      <c r="F418" s="91" t="s">
        <v>1302</v>
      </c>
      <c r="G418" s="91" t="s">
        <v>1303</v>
      </c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</row>
    <row r="419" spans="2:29" ht="13.2" x14ac:dyDescent="0.25">
      <c r="B419" s="72">
        <v>43004</v>
      </c>
      <c r="C419" s="91" t="s">
        <v>1199</v>
      </c>
      <c r="D419" s="91" t="s">
        <v>455</v>
      </c>
      <c r="E419" s="91" t="s">
        <v>1304</v>
      </c>
      <c r="F419" s="91" t="s">
        <v>831</v>
      </c>
      <c r="G419" s="91" t="s">
        <v>1305</v>
      </c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</row>
    <row r="420" spans="2:29" ht="13.2" x14ac:dyDescent="0.25">
      <c r="B420" s="59">
        <v>42955</v>
      </c>
      <c r="C420" s="60" t="s">
        <v>1306</v>
      </c>
      <c r="D420" s="60" t="s">
        <v>1307</v>
      </c>
      <c r="E420" s="60" t="s">
        <v>569</v>
      </c>
      <c r="F420" s="60" t="s">
        <v>1308</v>
      </c>
      <c r="G420" s="60" t="s">
        <v>1309</v>
      </c>
    </row>
    <row r="421" spans="2:29" ht="13.2" x14ac:dyDescent="0.25">
      <c r="B421" s="59">
        <v>42955</v>
      </c>
      <c r="C421" s="91" t="s">
        <v>1310</v>
      </c>
      <c r="D421" s="91" t="s">
        <v>1311</v>
      </c>
      <c r="E421" s="91" t="s">
        <v>1085</v>
      </c>
      <c r="F421" s="91" t="s">
        <v>1312</v>
      </c>
      <c r="G421" s="60" t="s">
        <v>1313</v>
      </c>
    </row>
    <row r="422" spans="2:29" ht="13.2" x14ac:dyDescent="0.25">
      <c r="B422" s="59">
        <v>42955</v>
      </c>
      <c r="C422" s="91" t="s">
        <v>1314</v>
      </c>
      <c r="D422" s="91" t="s">
        <v>1315</v>
      </c>
      <c r="E422" s="91" t="s">
        <v>565</v>
      </c>
      <c r="F422" s="91" t="s">
        <v>1316</v>
      </c>
      <c r="G422" s="60" t="s">
        <v>1317</v>
      </c>
    </row>
    <row r="423" spans="2:29" ht="13.2" x14ac:dyDescent="0.25">
      <c r="B423" s="109">
        <v>42899</v>
      </c>
      <c r="C423" s="91" t="s">
        <v>1046</v>
      </c>
      <c r="D423" s="91" t="s">
        <v>1318</v>
      </c>
      <c r="E423" s="91" t="s">
        <v>1111</v>
      </c>
      <c r="F423" s="91" t="s">
        <v>902</v>
      </c>
      <c r="G423" s="91" t="s">
        <v>1319</v>
      </c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</row>
    <row r="424" spans="2:29" ht="13.2" x14ac:dyDescent="0.25">
      <c r="B424" s="109">
        <v>42899</v>
      </c>
      <c r="C424" s="60" t="s">
        <v>866</v>
      </c>
      <c r="D424" s="60" t="s">
        <v>741</v>
      </c>
      <c r="E424" s="60" t="s">
        <v>830</v>
      </c>
      <c r="F424" s="60" t="s">
        <v>902</v>
      </c>
      <c r="G424" s="60" t="s">
        <v>1320</v>
      </c>
    </row>
    <row r="425" spans="2:29" ht="13.2" x14ac:dyDescent="0.25">
      <c r="B425" s="109">
        <v>42899</v>
      </c>
      <c r="C425" s="60" t="s">
        <v>1321</v>
      </c>
      <c r="D425" s="60" t="s">
        <v>1322</v>
      </c>
      <c r="E425" s="60" t="s">
        <v>40</v>
      </c>
      <c r="F425" s="60" t="s">
        <v>1323</v>
      </c>
      <c r="G425" s="60" t="s">
        <v>1324</v>
      </c>
    </row>
    <row r="426" spans="2:29" ht="13.2" x14ac:dyDescent="0.25">
      <c r="B426" s="59">
        <v>42878</v>
      </c>
      <c r="C426" s="91" t="s">
        <v>1158</v>
      </c>
      <c r="D426" s="112" t="s">
        <v>1059</v>
      </c>
      <c r="E426" s="58" t="s">
        <v>1058</v>
      </c>
      <c r="F426" s="112" t="s">
        <v>1057</v>
      </c>
      <c r="G426" s="91" t="s">
        <v>1325</v>
      </c>
    </row>
    <row r="427" spans="2:29" ht="13.2" x14ac:dyDescent="0.25">
      <c r="B427" s="109">
        <v>42878</v>
      </c>
      <c r="C427" s="91" t="s">
        <v>828</v>
      </c>
      <c r="D427" s="91" t="s">
        <v>484</v>
      </c>
      <c r="E427" s="60" t="s">
        <v>1326</v>
      </c>
      <c r="F427" s="91" t="s">
        <v>1267</v>
      </c>
      <c r="G427" s="91" t="s">
        <v>1327</v>
      </c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</row>
    <row r="428" spans="2:29" ht="13.2" x14ac:dyDescent="0.25">
      <c r="B428" s="59">
        <v>42864</v>
      </c>
      <c r="C428" s="60" t="s">
        <v>839</v>
      </c>
      <c r="D428" s="60" t="s">
        <v>972</v>
      </c>
      <c r="E428" s="60" t="s">
        <v>98</v>
      </c>
      <c r="F428" s="60" t="s">
        <v>853</v>
      </c>
      <c r="G428" s="91" t="s">
        <v>1328</v>
      </c>
    </row>
    <row r="429" spans="2:29" ht="13.2" x14ac:dyDescent="0.25">
      <c r="B429" s="59">
        <v>42850</v>
      </c>
      <c r="C429" s="60" t="s">
        <v>828</v>
      </c>
      <c r="D429" s="60" t="s">
        <v>1329</v>
      </c>
      <c r="E429" s="60" t="s">
        <v>1326</v>
      </c>
      <c r="F429" s="60" t="s">
        <v>831</v>
      </c>
      <c r="G429" s="60" t="s">
        <v>1330</v>
      </c>
    </row>
    <row r="430" spans="2:29" ht="13.2" x14ac:dyDescent="0.25">
      <c r="B430" s="109">
        <v>42850</v>
      </c>
      <c r="C430" s="91" t="s">
        <v>941</v>
      </c>
      <c r="D430" s="91" t="s">
        <v>728</v>
      </c>
      <c r="E430" s="60"/>
      <c r="F430" s="91" t="s">
        <v>1331</v>
      </c>
      <c r="G430" s="60" t="s">
        <v>1330</v>
      </c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</row>
    <row r="431" spans="2:29" ht="13.2" x14ac:dyDescent="0.25">
      <c r="B431" s="59">
        <v>42850</v>
      </c>
      <c r="C431" s="60" t="s">
        <v>941</v>
      </c>
      <c r="D431" s="60" t="s">
        <v>599</v>
      </c>
      <c r="E431" s="60"/>
      <c r="F431" s="60" t="s">
        <v>1331</v>
      </c>
      <c r="G431" s="91" t="s">
        <v>1332</v>
      </c>
    </row>
    <row r="432" spans="2:29" ht="26.4" x14ac:dyDescent="0.25">
      <c r="B432" s="109">
        <v>42850</v>
      </c>
      <c r="C432" s="91" t="s">
        <v>874</v>
      </c>
      <c r="D432" s="60" t="s">
        <v>1333</v>
      </c>
      <c r="E432" s="113" t="s">
        <v>350</v>
      </c>
      <c r="F432" s="60" t="s">
        <v>1258</v>
      </c>
      <c r="G432" s="60" t="s">
        <v>1334</v>
      </c>
    </row>
    <row r="433" spans="2:29" ht="13.2" x14ac:dyDescent="0.25">
      <c r="B433" s="109">
        <v>42850</v>
      </c>
      <c r="C433" s="60" t="s">
        <v>897</v>
      </c>
      <c r="D433" s="60" t="s">
        <v>1335</v>
      </c>
      <c r="E433" s="60" t="s">
        <v>946</v>
      </c>
      <c r="F433" s="60" t="s">
        <v>1336</v>
      </c>
      <c r="G433" s="60" t="s">
        <v>1337</v>
      </c>
    </row>
    <row r="434" spans="2:29" ht="26.4" x14ac:dyDescent="0.25">
      <c r="B434" s="59">
        <v>42850</v>
      </c>
      <c r="C434" s="91" t="s">
        <v>1031</v>
      </c>
      <c r="D434" s="65" t="s">
        <v>1338</v>
      </c>
      <c r="E434" s="91" t="s">
        <v>1339</v>
      </c>
      <c r="F434" s="91" t="s">
        <v>1340</v>
      </c>
      <c r="G434" s="60" t="s">
        <v>1341</v>
      </c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</row>
    <row r="435" spans="2:29" ht="13.2" x14ac:dyDescent="0.25">
      <c r="B435" s="111">
        <v>42850</v>
      </c>
      <c r="C435" s="60" t="s">
        <v>1199</v>
      </c>
      <c r="D435" s="60" t="s">
        <v>1342</v>
      </c>
      <c r="E435" s="60" t="s">
        <v>899</v>
      </c>
      <c r="F435" s="60" t="s">
        <v>1343</v>
      </c>
      <c r="G435" s="60" t="s">
        <v>1344</v>
      </c>
    </row>
    <row r="436" spans="2:29" ht="13.2" x14ac:dyDescent="0.25">
      <c r="B436" s="59">
        <v>42836</v>
      </c>
      <c r="C436" s="91" t="s">
        <v>941</v>
      </c>
      <c r="D436" s="91" t="s">
        <v>1345</v>
      </c>
      <c r="E436" s="91" t="s">
        <v>554</v>
      </c>
      <c r="F436" s="91" t="s">
        <v>1346</v>
      </c>
      <c r="G436" s="60" t="s">
        <v>1347</v>
      </c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</row>
    <row r="437" spans="2:29" ht="13.2" x14ac:dyDescent="0.25">
      <c r="B437" s="59">
        <v>42836</v>
      </c>
      <c r="C437" s="91" t="s">
        <v>839</v>
      </c>
      <c r="D437" s="91" t="s">
        <v>1240</v>
      </c>
      <c r="E437" s="91" t="s">
        <v>1348</v>
      </c>
      <c r="F437" s="91" t="s">
        <v>448</v>
      </c>
      <c r="G437" s="60" t="s">
        <v>1349</v>
      </c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</row>
    <row r="438" spans="2:29" ht="13.2" x14ac:dyDescent="0.25">
      <c r="B438" s="59">
        <v>42836</v>
      </c>
      <c r="C438" s="91" t="s">
        <v>828</v>
      </c>
      <c r="D438" s="60" t="s">
        <v>1350</v>
      </c>
      <c r="E438" s="113" t="s">
        <v>830</v>
      </c>
      <c r="F438" s="60" t="s">
        <v>853</v>
      </c>
      <c r="G438" s="60" t="s">
        <v>1351</v>
      </c>
    </row>
    <row r="439" spans="2:29" ht="13.2" x14ac:dyDescent="0.25">
      <c r="B439" s="109">
        <v>42808</v>
      </c>
      <c r="C439" s="60" t="s">
        <v>828</v>
      </c>
      <c r="D439" s="60" t="s">
        <v>449</v>
      </c>
      <c r="E439" s="60" t="s">
        <v>1026</v>
      </c>
      <c r="F439" s="60" t="s">
        <v>1258</v>
      </c>
      <c r="G439" s="60" t="s">
        <v>1352</v>
      </c>
    </row>
    <row r="440" spans="2:29" ht="13.2" x14ac:dyDescent="0.25">
      <c r="B440" s="109">
        <v>42808</v>
      </c>
      <c r="C440" s="60" t="s">
        <v>839</v>
      </c>
      <c r="D440" s="60" t="s">
        <v>1353</v>
      </c>
      <c r="E440" s="60" t="s">
        <v>514</v>
      </c>
      <c r="F440" s="60" t="s">
        <v>1354</v>
      </c>
      <c r="G440" s="60" t="s">
        <v>1355</v>
      </c>
    </row>
    <row r="441" spans="2:29" ht="13.2" x14ac:dyDescent="0.25">
      <c r="B441" s="109">
        <v>42808</v>
      </c>
      <c r="C441" s="60" t="s">
        <v>839</v>
      </c>
      <c r="D441" s="60" t="s">
        <v>1353</v>
      </c>
      <c r="E441" s="60" t="s">
        <v>1356</v>
      </c>
      <c r="F441" s="60" t="s">
        <v>1354</v>
      </c>
      <c r="G441" s="60" t="s">
        <v>1355</v>
      </c>
    </row>
    <row r="442" spans="2:29" ht="13.2" x14ac:dyDescent="0.25">
      <c r="B442" s="109">
        <v>42808</v>
      </c>
      <c r="C442" s="60" t="s">
        <v>1199</v>
      </c>
      <c r="D442" s="60" t="s">
        <v>1277</v>
      </c>
      <c r="E442" s="60" t="s">
        <v>554</v>
      </c>
      <c r="F442" s="60" t="s">
        <v>1357</v>
      </c>
      <c r="G442" s="60" t="s">
        <v>1358</v>
      </c>
    </row>
    <row r="443" spans="2:29" ht="13.2" x14ac:dyDescent="0.25">
      <c r="B443" s="109">
        <v>42808</v>
      </c>
      <c r="C443" s="60" t="s">
        <v>1199</v>
      </c>
      <c r="D443" s="60" t="s">
        <v>1223</v>
      </c>
      <c r="E443" s="60" t="s">
        <v>1185</v>
      </c>
      <c r="F443" s="60" t="s">
        <v>448</v>
      </c>
      <c r="G443" s="60" t="s">
        <v>1358</v>
      </c>
    </row>
    <row r="444" spans="2:29" ht="13.2" x14ac:dyDescent="0.25">
      <c r="B444" s="109">
        <v>42808</v>
      </c>
      <c r="C444" s="60" t="s">
        <v>839</v>
      </c>
      <c r="D444" s="60" t="s">
        <v>1359</v>
      </c>
      <c r="E444" s="60" t="s">
        <v>565</v>
      </c>
      <c r="F444" s="60" t="s">
        <v>448</v>
      </c>
      <c r="G444" s="60" t="s">
        <v>1360</v>
      </c>
    </row>
    <row r="445" spans="2:29" ht="13.2" x14ac:dyDescent="0.25">
      <c r="B445" s="109">
        <v>42808</v>
      </c>
      <c r="C445" s="60" t="s">
        <v>1361</v>
      </c>
      <c r="D445" s="60" t="s">
        <v>458</v>
      </c>
      <c r="E445" s="60" t="s">
        <v>960</v>
      </c>
      <c r="F445" s="60" t="s">
        <v>1362</v>
      </c>
      <c r="G445" s="60" t="s">
        <v>1363</v>
      </c>
    </row>
    <row r="446" spans="2:29" ht="13.2" x14ac:dyDescent="0.25">
      <c r="B446" s="109">
        <v>42808</v>
      </c>
      <c r="C446" s="60" t="s">
        <v>941</v>
      </c>
      <c r="D446" s="60" t="s">
        <v>715</v>
      </c>
      <c r="E446" s="60" t="s">
        <v>946</v>
      </c>
      <c r="F446" s="60" t="s">
        <v>1364</v>
      </c>
      <c r="G446" s="60" t="s">
        <v>1365</v>
      </c>
    </row>
    <row r="447" spans="2:29" ht="13.2" x14ac:dyDescent="0.25">
      <c r="B447" s="109">
        <v>42808</v>
      </c>
      <c r="C447" s="60" t="s">
        <v>866</v>
      </c>
      <c r="D447" s="60" t="s">
        <v>1366</v>
      </c>
      <c r="E447" s="60" t="s">
        <v>899</v>
      </c>
      <c r="F447" s="60" t="s">
        <v>1367</v>
      </c>
      <c r="G447" s="60" t="s">
        <v>1368</v>
      </c>
    </row>
    <row r="448" spans="2:29" ht="13.2" x14ac:dyDescent="0.25">
      <c r="B448" s="109">
        <v>42808</v>
      </c>
      <c r="C448" s="60" t="s">
        <v>1361</v>
      </c>
      <c r="D448" s="60" t="s">
        <v>1077</v>
      </c>
      <c r="E448" s="60" t="s">
        <v>1266</v>
      </c>
      <c r="F448" s="60" t="s">
        <v>1258</v>
      </c>
      <c r="G448" s="60" t="s">
        <v>1363</v>
      </c>
    </row>
    <row r="449" spans="2:7" ht="13.2" x14ac:dyDescent="0.25">
      <c r="B449" s="109">
        <v>42794</v>
      </c>
      <c r="C449" s="60" t="s">
        <v>1250</v>
      </c>
      <c r="D449" s="60" t="s">
        <v>1369</v>
      </c>
      <c r="E449" s="60" t="s">
        <v>1370</v>
      </c>
      <c r="F449" s="60" t="s">
        <v>1371</v>
      </c>
      <c r="G449" s="60" t="s">
        <v>1372</v>
      </c>
    </row>
    <row r="450" spans="2:7" ht="13.2" x14ac:dyDescent="0.25">
      <c r="B450" s="109">
        <v>42794</v>
      </c>
      <c r="C450" s="60" t="s">
        <v>1250</v>
      </c>
      <c r="D450" s="60" t="s">
        <v>1373</v>
      </c>
      <c r="E450" s="60" t="s">
        <v>1370</v>
      </c>
      <c r="F450" s="60" t="s">
        <v>1371</v>
      </c>
      <c r="G450" s="60" t="s">
        <v>1374</v>
      </c>
    </row>
    <row r="451" spans="2:7" ht="16.5" customHeight="1" x14ac:dyDescent="0.25">
      <c r="B451" s="109">
        <v>42794</v>
      </c>
      <c r="C451" s="60" t="s">
        <v>1250</v>
      </c>
      <c r="D451" s="60" t="s">
        <v>1318</v>
      </c>
      <c r="E451" s="60" t="s">
        <v>1370</v>
      </c>
      <c r="F451" s="60" t="s">
        <v>1371</v>
      </c>
      <c r="G451" s="60" t="s">
        <v>1375</v>
      </c>
    </row>
    <row r="452" spans="2:7" ht="17.25" customHeight="1" x14ac:dyDescent="0.25">
      <c r="B452" s="109">
        <v>42794</v>
      </c>
      <c r="C452" s="60" t="s">
        <v>1250</v>
      </c>
      <c r="D452" s="60" t="s">
        <v>969</v>
      </c>
      <c r="E452" s="60" t="s">
        <v>1370</v>
      </c>
      <c r="F452" s="60" t="s">
        <v>1371</v>
      </c>
      <c r="G452" s="60" t="s">
        <v>1376</v>
      </c>
    </row>
    <row r="453" spans="2:7" ht="18" customHeight="1" x14ac:dyDescent="0.25">
      <c r="B453" s="111">
        <v>42794</v>
      </c>
      <c r="C453" s="60" t="s">
        <v>1199</v>
      </c>
      <c r="D453" s="60" t="s">
        <v>1277</v>
      </c>
      <c r="E453" s="60" t="s">
        <v>353</v>
      </c>
      <c r="F453" s="60" t="s">
        <v>1377</v>
      </c>
      <c r="G453" s="60" t="s">
        <v>1378</v>
      </c>
    </row>
    <row r="454" spans="2:7" ht="13.2" x14ac:dyDescent="0.25">
      <c r="B454" s="111">
        <v>42780</v>
      </c>
      <c r="C454" s="60" t="s">
        <v>1199</v>
      </c>
      <c r="D454" s="60" t="s">
        <v>1379</v>
      </c>
      <c r="E454" s="60" t="s">
        <v>1380</v>
      </c>
      <c r="F454" s="60" t="s">
        <v>1381</v>
      </c>
      <c r="G454" s="60" t="s">
        <v>1382</v>
      </c>
    </row>
    <row r="455" spans="2:7" ht="13.2" x14ac:dyDescent="0.25">
      <c r="B455" s="111">
        <v>42780</v>
      </c>
      <c r="C455" s="60" t="s">
        <v>941</v>
      </c>
      <c r="D455" s="60" t="s">
        <v>1383</v>
      </c>
      <c r="E455" s="60" t="s">
        <v>534</v>
      </c>
      <c r="F455" s="60" t="s">
        <v>448</v>
      </c>
      <c r="G455" s="60" t="s">
        <v>1384</v>
      </c>
    </row>
    <row r="456" spans="2:7" ht="13.2" x14ac:dyDescent="0.25">
      <c r="B456" s="111">
        <v>42780</v>
      </c>
      <c r="C456" s="60" t="s">
        <v>828</v>
      </c>
      <c r="D456" s="60" t="s">
        <v>440</v>
      </c>
      <c r="E456" s="60" t="s">
        <v>534</v>
      </c>
      <c r="F456" s="60" t="s">
        <v>448</v>
      </c>
      <c r="G456" s="60" t="s">
        <v>1385</v>
      </c>
    </row>
    <row r="457" spans="2:7" ht="13.2" x14ac:dyDescent="0.25">
      <c r="B457" s="111">
        <v>42780</v>
      </c>
      <c r="C457" s="60" t="s">
        <v>941</v>
      </c>
      <c r="D457" s="60" t="s">
        <v>715</v>
      </c>
      <c r="E457" s="60" t="s">
        <v>946</v>
      </c>
      <c r="F457" s="60" t="s">
        <v>1386</v>
      </c>
      <c r="G457" s="60" t="s">
        <v>1387</v>
      </c>
    </row>
    <row r="458" spans="2:7" ht="13.2" x14ac:dyDescent="0.25">
      <c r="B458" s="111">
        <v>42759</v>
      </c>
      <c r="C458" s="60" t="s">
        <v>866</v>
      </c>
      <c r="D458" s="60" t="s">
        <v>1141</v>
      </c>
      <c r="E458" s="60" t="s">
        <v>1388</v>
      </c>
      <c r="F458" s="60" t="s">
        <v>1389</v>
      </c>
      <c r="G458" s="60" t="s">
        <v>1390</v>
      </c>
    </row>
    <row r="459" spans="2:7" ht="13.2" x14ac:dyDescent="0.25">
      <c r="B459" s="111">
        <v>42759</v>
      </c>
      <c r="C459" s="60" t="s">
        <v>1361</v>
      </c>
      <c r="D459" s="60" t="s">
        <v>1049</v>
      </c>
      <c r="E459" s="60" t="s">
        <v>1391</v>
      </c>
      <c r="F459" s="60" t="s">
        <v>1389</v>
      </c>
      <c r="G459" s="60" t="s">
        <v>1392</v>
      </c>
    </row>
    <row r="460" spans="2:7" ht="13.2" x14ac:dyDescent="0.25">
      <c r="B460" s="59">
        <v>42745</v>
      </c>
      <c r="C460" s="60" t="s">
        <v>1393</v>
      </c>
      <c r="D460" s="60" t="s">
        <v>1394</v>
      </c>
      <c r="E460" s="60" t="s">
        <v>1130</v>
      </c>
      <c r="F460" s="60" t="s">
        <v>1395</v>
      </c>
      <c r="G460" s="100" t="s">
        <v>1396</v>
      </c>
    </row>
    <row r="461" spans="2:7" ht="13.2" x14ac:dyDescent="0.25">
      <c r="B461" s="59">
        <v>42745</v>
      </c>
      <c r="C461" s="60" t="s">
        <v>866</v>
      </c>
      <c r="D461" s="60" t="s">
        <v>1397</v>
      </c>
      <c r="E461" s="60" t="s">
        <v>534</v>
      </c>
      <c r="F461" s="60" t="s">
        <v>1398</v>
      </c>
      <c r="G461" s="100" t="s">
        <v>1399</v>
      </c>
    </row>
    <row r="462" spans="2:7" ht="13.2" x14ac:dyDescent="0.25">
      <c r="B462" s="59">
        <v>42717</v>
      </c>
      <c r="C462" s="60" t="s">
        <v>874</v>
      </c>
      <c r="D462" s="60" t="s">
        <v>1400</v>
      </c>
      <c r="E462" s="60" t="s">
        <v>1072</v>
      </c>
      <c r="F462" s="60" t="s">
        <v>1381</v>
      </c>
      <c r="G462" s="100" t="s">
        <v>1401</v>
      </c>
    </row>
    <row r="463" spans="2:7" ht="13.2" x14ac:dyDescent="0.25">
      <c r="B463" s="59">
        <v>42717</v>
      </c>
      <c r="C463" s="60" t="s">
        <v>866</v>
      </c>
      <c r="D463" s="60" t="s">
        <v>1402</v>
      </c>
      <c r="E463" s="60" t="s">
        <v>514</v>
      </c>
      <c r="F463" s="60" t="s">
        <v>1381</v>
      </c>
      <c r="G463" s="100" t="s">
        <v>1401</v>
      </c>
    </row>
    <row r="464" spans="2:7" ht="13.2" x14ac:dyDescent="0.25">
      <c r="B464" s="59">
        <v>42717</v>
      </c>
      <c r="C464" s="60" t="s">
        <v>1236</v>
      </c>
      <c r="D464" s="60" t="s">
        <v>1403</v>
      </c>
      <c r="E464" s="60" t="s">
        <v>1196</v>
      </c>
      <c r="F464" s="60" t="s">
        <v>1404</v>
      </c>
      <c r="G464" s="100" t="s">
        <v>1405</v>
      </c>
    </row>
    <row r="465" spans="2:29" ht="13.2" x14ac:dyDescent="0.25">
      <c r="B465" s="59">
        <v>42717</v>
      </c>
      <c r="C465" s="60" t="s">
        <v>1406</v>
      </c>
      <c r="D465" s="60" t="s">
        <v>1284</v>
      </c>
      <c r="E465" s="60" t="s">
        <v>1130</v>
      </c>
      <c r="F465" s="60" t="s">
        <v>1407</v>
      </c>
      <c r="G465" s="100" t="s">
        <v>1408</v>
      </c>
    </row>
    <row r="466" spans="2:29" ht="13.2" x14ac:dyDescent="0.25">
      <c r="B466" s="59">
        <v>42717</v>
      </c>
      <c r="C466" s="60" t="s">
        <v>828</v>
      </c>
      <c r="D466" s="60" t="s">
        <v>1409</v>
      </c>
      <c r="E466" s="60" t="s">
        <v>353</v>
      </c>
      <c r="F466" s="60" t="s">
        <v>1381</v>
      </c>
      <c r="G466" s="100" t="s">
        <v>1401</v>
      </c>
    </row>
    <row r="467" spans="2:29" ht="13.2" x14ac:dyDescent="0.25">
      <c r="B467" s="114">
        <v>42682</v>
      </c>
      <c r="C467" s="294" t="s">
        <v>1410</v>
      </c>
      <c r="D467" s="291"/>
      <c r="E467" s="291"/>
      <c r="F467" s="291"/>
      <c r="G467" s="292"/>
    </row>
    <row r="468" spans="2:29" ht="13.2" x14ac:dyDescent="0.25">
      <c r="B468" s="111">
        <v>42654</v>
      </c>
      <c r="C468" s="60" t="s">
        <v>941</v>
      </c>
      <c r="D468" s="60" t="s">
        <v>1411</v>
      </c>
      <c r="E468" s="60" t="s">
        <v>1412</v>
      </c>
      <c r="F468" s="60" t="s">
        <v>1381</v>
      </c>
      <c r="G468" s="60" t="s">
        <v>1413</v>
      </c>
    </row>
    <row r="469" spans="2:29" ht="13.2" x14ac:dyDescent="0.25">
      <c r="B469" s="111">
        <v>42640</v>
      </c>
      <c r="C469" s="115" t="s">
        <v>1046</v>
      </c>
      <c r="D469" s="115" t="s">
        <v>1414</v>
      </c>
      <c r="E469" s="115" t="s">
        <v>1415</v>
      </c>
      <c r="F469" s="115" t="s">
        <v>1416</v>
      </c>
      <c r="G469" s="115" t="s">
        <v>1417</v>
      </c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  <c r="AA469" s="116"/>
      <c r="AB469" s="116"/>
      <c r="AC469" s="116"/>
    </row>
    <row r="470" spans="2:29" ht="13.2" x14ac:dyDescent="0.25">
      <c r="B470" s="111">
        <v>42640</v>
      </c>
      <c r="C470" s="60" t="s">
        <v>1418</v>
      </c>
      <c r="D470" s="60" t="s">
        <v>1419</v>
      </c>
      <c r="E470" s="60" t="s">
        <v>1420</v>
      </c>
      <c r="F470" s="60" t="s">
        <v>1421</v>
      </c>
      <c r="G470" s="60" t="s">
        <v>1422</v>
      </c>
    </row>
    <row r="471" spans="2:29" ht="13.2" x14ac:dyDescent="0.25">
      <c r="B471" s="109">
        <v>42626</v>
      </c>
      <c r="C471" s="67" t="s">
        <v>1423</v>
      </c>
      <c r="D471" s="67" t="s">
        <v>1424</v>
      </c>
      <c r="E471" s="67" t="s">
        <v>1425</v>
      </c>
      <c r="F471" s="60" t="s">
        <v>1426</v>
      </c>
      <c r="G471" s="60" t="s">
        <v>1427</v>
      </c>
    </row>
    <row r="472" spans="2:29" ht="13.2" x14ac:dyDescent="0.25">
      <c r="B472" s="59">
        <v>42605</v>
      </c>
      <c r="C472" s="60" t="s">
        <v>1428</v>
      </c>
      <c r="D472" s="60" t="s">
        <v>1429</v>
      </c>
      <c r="E472" s="60" t="s">
        <v>1430</v>
      </c>
      <c r="F472" s="60" t="s">
        <v>1431</v>
      </c>
      <c r="G472" s="60" t="s">
        <v>1432</v>
      </c>
    </row>
    <row r="473" spans="2:29" ht="13.2" x14ac:dyDescent="0.25">
      <c r="B473" s="109">
        <v>42605</v>
      </c>
      <c r="C473" s="91" t="s">
        <v>1433</v>
      </c>
      <c r="D473" s="91" t="s">
        <v>969</v>
      </c>
      <c r="E473" s="91" t="s">
        <v>1281</v>
      </c>
      <c r="F473" s="91" t="s">
        <v>1434</v>
      </c>
      <c r="G473" s="60" t="s">
        <v>1432</v>
      </c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  <c r="AA473" s="116"/>
      <c r="AB473" s="116"/>
      <c r="AC473" s="116"/>
    </row>
    <row r="474" spans="2:29" ht="13.2" x14ac:dyDescent="0.25">
      <c r="B474" s="59">
        <v>42591</v>
      </c>
      <c r="C474" s="60" t="s">
        <v>1418</v>
      </c>
      <c r="D474" s="60" t="s">
        <v>1369</v>
      </c>
      <c r="E474" s="60" t="s">
        <v>430</v>
      </c>
      <c r="F474" s="60" t="s">
        <v>1435</v>
      </c>
      <c r="G474" s="60" t="s">
        <v>1436</v>
      </c>
    </row>
    <row r="475" spans="2:29" ht="13.2" x14ac:dyDescent="0.25">
      <c r="B475" s="59">
        <v>42591</v>
      </c>
      <c r="C475" s="60" t="s">
        <v>941</v>
      </c>
      <c r="D475" s="60" t="s">
        <v>88</v>
      </c>
      <c r="E475" s="60" t="s">
        <v>88</v>
      </c>
      <c r="F475" s="60" t="s">
        <v>1437</v>
      </c>
      <c r="G475" s="60" t="s">
        <v>1436</v>
      </c>
    </row>
    <row r="476" spans="2:29" ht="13.2" x14ac:dyDescent="0.25">
      <c r="B476" s="59">
        <v>42591</v>
      </c>
      <c r="C476" s="60" t="s">
        <v>1199</v>
      </c>
      <c r="D476" s="60" t="s">
        <v>1438</v>
      </c>
      <c r="E476" s="60" t="s">
        <v>413</v>
      </c>
      <c r="F476" s="60" t="s">
        <v>1439</v>
      </c>
      <c r="G476" s="60" t="s">
        <v>1436</v>
      </c>
    </row>
    <row r="477" spans="2:29" ht="13.2" x14ac:dyDescent="0.25">
      <c r="B477" s="59">
        <v>42591</v>
      </c>
      <c r="C477" s="60" t="s">
        <v>866</v>
      </c>
      <c r="D477" s="60" t="s">
        <v>1397</v>
      </c>
      <c r="E477" s="60" t="s">
        <v>830</v>
      </c>
      <c r="F477" s="60" t="s">
        <v>1440</v>
      </c>
      <c r="G477" s="60" t="s">
        <v>1436</v>
      </c>
    </row>
    <row r="478" spans="2:29" ht="13.2" x14ac:dyDescent="0.25">
      <c r="B478" s="59">
        <v>42591</v>
      </c>
      <c r="C478" s="60" t="s">
        <v>874</v>
      </c>
      <c r="D478" s="60" t="s">
        <v>1441</v>
      </c>
      <c r="E478" s="60" t="s">
        <v>430</v>
      </c>
      <c r="F478" s="60" t="s">
        <v>1442</v>
      </c>
      <c r="G478" s="60" t="s">
        <v>1436</v>
      </c>
    </row>
    <row r="479" spans="2:29" ht="13.2" x14ac:dyDescent="0.25">
      <c r="B479" s="59">
        <v>42591</v>
      </c>
      <c r="C479" s="60" t="s">
        <v>866</v>
      </c>
      <c r="D479" s="60" t="s">
        <v>1397</v>
      </c>
      <c r="E479" s="60" t="s">
        <v>830</v>
      </c>
      <c r="F479" s="60" t="s">
        <v>1443</v>
      </c>
      <c r="G479" s="60" t="s">
        <v>1436</v>
      </c>
    </row>
    <row r="480" spans="2:29" ht="13.2" x14ac:dyDescent="0.25">
      <c r="B480" s="59">
        <v>42535</v>
      </c>
      <c r="C480" s="67" t="s">
        <v>828</v>
      </c>
      <c r="D480" s="67" t="s">
        <v>1444</v>
      </c>
      <c r="E480" s="67" t="s">
        <v>1445</v>
      </c>
      <c r="F480" s="67" t="s">
        <v>1446</v>
      </c>
      <c r="G480" s="117" t="s">
        <v>1447</v>
      </c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</row>
    <row r="481" spans="2:29" ht="13.2" x14ac:dyDescent="0.25">
      <c r="B481" s="59">
        <v>42535</v>
      </c>
      <c r="C481" s="67" t="s">
        <v>828</v>
      </c>
      <c r="D481" s="67" t="s">
        <v>1448</v>
      </c>
      <c r="E481" s="67" t="s">
        <v>1449</v>
      </c>
      <c r="F481" s="67" t="s">
        <v>1450</v>
      </c>
      <c r="G481" s="118" t="s">
        <v>1451</v>
      </c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</row>
    <row r="482" spans="2:29" ht="13.2" x14ac:dyDescent="0.25">
      <c r="B482" s="59">
        <v>42535</v>
      </c>
      <c r="C482" s="67" t="s">
        <v>1433</v>
      </c>
      <c r="D482" s="67" t="s">
        <v>969</v>
      </c>
      <c r="E482" s="67" t="s">
        <v>1281</v>
      </c>
      <c r="F482" s="67" t="s">
        <v>1452</v>
      </c>
      <c r="G482" s="100" t="s">
        <v>1453</v>
      </c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</row>
    <row r="483" spans="2:29" ht="13.2" x14ac:dyDescent="0.25">
      <c r="B483" s="59">
        <v>42535</v>
      </c>
      <c r="C483" s="67" t="s">
        <v>1433</v>
      </c>
      <c r="D483" s="67" t="s">
        <v>945</v>
      </c>
      <c r="E483" s="67" t="s">
        <v>1454</v>
      </c>
      <c r="F483" s="67" t="s">
        <v>1455</v>
      </c>
      <c r="G483" s="100" t="s">
        <v>1456</v>
      </c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</row>
    <row r="484" spans="2:29" ht="13.2" x14ac:dyDescent="0.25">
      <c r="B484" s="59">
        <v>42535</v>
      </c>
      <c r="C484" s="67" t="s">
        <v>866</v>
      </c>
      <c r="D484" s="67" t="s">
        <v>1457</v>
      </c>
      <c r="E484" s="67" t="s">
        <v>1449</v>
      </c>
      <c r="F484" s="67" t="s">
        <v>1458</v>
      </c>
      <c r="G484" s="100" t="s">
        <v>1459</v>
      </c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</row>
    <row r="485" spans="2:29" ht="13.2" x14ac:dyDescent="0.25">
      <c r="B485" s="59">
        <v>42535</v>
      </c>
      <c r="C485" s="67" t="s">
        <v>1199</v>
      </c>
      <c r="D485" s="67" t="s">
        <v>1460</v>
      </c>
      <c r="E485" s="67" t="s">
        <v>1461</v>
      </c>
      <c r="F485" s="67" t="s">
        <v>1462</v>
      </c>
      <c r="G485" s="100" t="s">
        <v>1459</v>
      </c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</row>
    <row r="486" spans="2:29" ht="13.2" x14ac:dyDescent="0.25">
      <c r="B486" s="111">
        <v>42535</v>
      </c>
      <c r="C486" s="115" t="s">
        <v>866</v>
      </c>
      <c r="D486" s="115" t="s">
        <v>1463</v>
      </c>
      <c r="E486" s="115" t="s">
        <v>899</v>
      </c>
      <c r="F486" s="115" t="s">
        <v>1464</v>
      </c>
      <c r="G486" s="100" t="s">
        <v>1453</v>
      </c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  <c r="AA486" s="116"/>
      <c r="AB486" s="116"/>
      <c r="AC486" s="116"/>
    </row>
    <row r="487" spans="2:29" ht="13.2" x14ac:dyDescent="0.25">
      <c r="B487" s="59">
        <v>42535</v>
      </c>
      <c r="C487" s="67" t="s">
        <v>941</v>
      </c>
      <c r="D487" s="67" t="s">
        <v>1465</v>
      </c>
      <c r="E487" s="67" t="s">
        <v>549</v>
      </c>
      <c r="F487" s="67" t="s">
        <v>1437</v>
      </c>
      <c r="G487" s="100" t="s">
        <v>1466</v>
      </c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</row>
    <row r="488" spans="2:29" ht="13.2" x14ac:dyDescent="0.25">
      <c r="B488" s="59">
        <v>42514</v>
      </c>
      <c r="C488" s="60" t="s">
        <v>1361</v>
      </c>
      <c r="D488" s="60" t="s">
        <v>1265</v>
      </c>
      <c r="E488" s="60" t="s">
        <v>1078</v>
      </c>
      <c r="F488" s="60" t="s">
        <v>1467</v>
      </c>
      <c r="G488" s="100" t="s">
        <v>1468</v>
      </c>
    </row>
    <row r="489" spans="2:29" ht="13.2" x14ac:dyDescent="0.25">
      <c r="B489" s="59">
        <v>42514</v>
      </c>
      <c r="C489" s="60" t="s">
        <v>941</v>
      </c>
      <c r="D489" s="60" t="s">
        <v>1469</v>
      </c>
      <c r="E489" s="60" t="s">
        <v>1470</v>
      </c>
      <c r="F489" s="60" t="s">
        <v>1471</v>
      </c>
      <c r="G489" s="100" t="s">
        <v>1472</v>
      </c>
    </row>
    <row r="490" spans="2:29" ht="13.2" x14ac:dyDescent="0.25">
      <c r="B490" s="59">
        <v>42514</v>
      </c>
      <c r="C490" s="60" t="s">
        <v>828</v>
      </c>
      <c r="D490" s="60" t="s">
        <v>1473</v>
      </c>
      <c r="E490" s="60" t="s">
        <v>353</v>
      </c>
      <c r="F490" s="60" t="s">
        <v>1474</v>
      </c>
      <c r="G490" s="100" t="s">
        <v>1475</v>
      </c>
    </row>
    <row r="491" spans="2:29" ht="13.2" x14ac:dyDescent="0.25">
      <c r="B491" s="109">
        <v>42514</v>
      </c>
      <c r="C491" s="91" t="s">
        <v>1158</v>
      </c>
      <c r="D491" s="100" t="s">
        <v>1059</v>
      </c>
      <c r="E491" s="91" t="s">
        <v>1058</v>
      </c>
      <c r="F491" s="100" t="s">
        <v>1059</v>
      </c>
      <c r="G491" s="100" t="s">
        <v>1476</v>
      </c>
    </row>
    <row r="492" spans="2:29" ht="13.2" x14ac:dyDescent="0.25">
      <c r="B492" s="109">
        <v>42514</v>
      </c>
      <c r="C492" s="91" t="s">
        <v>1031</v>
      </c>
      <c r="D492" s="91" t="s">
        <v>1006</v>
      </c>
      <c r="E492" s="91" t="s">
        <v>1412</v>
      </c>
      <c r="F492" s="91" t="s">
        <v>1274</v>
      </c>
      <c r="G492" s="100" t="s">
        <v>1477</v>
      </c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  <c r="AA492" s="116"/>
      <c r="AB492" s="116"/>
      <c r="AC492" s="116"/>
    </row>
    <row r="493" spans="2:29" ht="13.2" x14ac:dyDescent="0.25">
      <c r="B493" s="119">
        <v>42500</v>
      </c>
      <c r="C493" s="294" t="s">
        <v>1410</v>
      </c>
      <c r="D493" s="291"/>
      <c r="E493" s="291"/>
      <c r="F493" s="291"/>
      <c r="G493" s="292"/>
    </row>
    <row r="494" spans="2:29" ht="13.2" x14ac:dyDescent="0.25">
      <c r="B494" s="59">
        <v>42486</v>
      </c>
      <c r="C494" s="60" t="s">
        <v>1433</v>
      </c>
      <c r="D494" s="60" t="s">
        <v>945</v>
      </c>
      <c r="E494" s="60" t="s">
        <v>946</v>
      </c>
      <c r="F494" s="60" t="s">
        <v>1343</v>
      </c>
      <c r="G494" s="118" t="s">
        <v>1478</v>
      </c>
    </row>
    <row r="495" spans="2:29" ht="13.2" x14ac:dyDescent="0.25">
      <c r="B495" s="59">
        <v>42486</v>
      </c>
      <c r="C495" s="60" t="s">
        <v>1046</v>
      </c>
      <c r="D495" s="60" t="s">
        <v>1318</v>
      </c>
      <c r="E495" s="60" t="s">
        <v>1479</v>
      </c>
      <c r="F495" s="60" t="s">
        <v>1343</v>
      </c>
      <c r="G495" s="118" t="s">
        <v>1478</v>
      </c>
    </row>
    <row r="496" spans="2:29" ht="13.2" x14ac:dyDescent="0.25">
      <c r="B496" s="59">
        <v>42486</v>
      </c>
      <c r="C496" s="60" t="s">
        <v>1046</v>
      </c>
      <c r="D496" s="60" t="s">
        <v>1414</v>
      </c>
      <c r="E496" s="60" t="s">
        <v>1048</v>
      </c>
      <c r="F496" s="60" t="s">
        <v>1480</v>
      </c>
      <c r="G496" s="118" t="s">
        <v>1478</v>
      </c>
    </row>
    <row r="497" spans="2:7" ht="13.2" x14ac:dyDescent="0.25">
      <c r="B497" s="59">
        <v>42486</v>
      </c>
      <c r="C497" s="60" t="s">
        <v>1199</v>
      </c>
      <c r="D497" s="60" t="s">
        <v>1438</v>
      </c>
      <c r="E497" s="60" t="s">
        <v>413</v>
      </c>
      <c r="F497" s="60" t="s">
        <v>1481</v>
      </c>
      <c r="G497" s="118" t="s">
        <v>1482</v>
      </c>
    </row>
    <row r="498" spans="2:7" ht="13.2" x14ac:dyDescent="0.25">
      <c r="B498" s="59">
        <v>42472</v>
      </c>
      <c r="C498" s="60" t="s">
        <v>1199</v>
      </c>
      <c r="D498" s="60" t="s">
        <v>1483</v>
      </c>
      <c r="E498" s="60" t="s">
        <v>1484</v>
      </c>
      <c r="F498" s="60" t="s">
        <v>1485</v>
      </c>
      <c r="G498" s="118" t="s">
        <v>1486</v>
      </c>
    </row>
    <row r="499" spans="2:7" ht="13.2" x14ac:dyDescent="0.25">
      <c r="B499" s="59">
        <v>42472</v>
      </c>
      <c r="C499" s="60" t="s">
        <v>1361</v>
      </c>
      <c r="D499" s="60" t="s">
        <v>1487</v>
      </c>
      <c r="E499" s="60" t="s">
        <v>459</v>
      </c>
      <c r="F499" s="60" t="s">
        <v>1488</v>
      </c>
      <c r="G499" s="120" t="s">
        <v>1489</v>
      </c>
    </row>
    <row r="500" spans="2:7" ht="13.2" x14ac:dyDescent="0.25">
      <c r="B500" s="59">
        <v>42472</v>
      </c>
      <c r="C500" s="60" t="s">
        <v>1361</v>
      </c>
      <c r="D500" s="60" t="s">
        <v>1490</v>
      </c>
      <c r="E500" s="60" t="s">
        <v>447</v>
      </c>
      <c r="F500" s="60" t="s">
        <v>1485</v>
      </c>
      <c r="G500" s="118" t="s">
        <v>1486</v>
      </c>
    </row>
    <row r="501" spans="2:7" ht="13.2" x14ac:dyDescent="0.25">
      <c r="B501" s="59">
        <v>42472</v>
      </c>
      <c r="C501" s="60" t="s">
        <v>1199</v>
      </c>
      <c r="D501" s="60" t="s">
        <v>1491</v>
      </c>
      <c r="E501" s="60" t="s">
        <v>1492</v>
      </c>
      <c r="F501" s="60" t="s">
        <v>1485</v>
      </c>
      <c r="G501" s="118" t="s">
        <v>1486</v>
      </c>
    </row>
    <row r="502" spans="2:7" ht="13.2" x14ac:dyDescent="0.25">
      <c r="B502" s="59">
        <v>42472</v>
      </c>
      <c r="C502" s="60" t="s">
        <v>1361</v>
      </c>
      <c r="D502" s="60" t="s">
        <v>1262</v>
      </c>
      <c r="E502" s="60" t="s">
        <v>1493</v>
      </c>
      <c r="F502" s="60" t="s">
        <v>1494</v>
      </c>
      <c r="G502" s="118" t="s">
        <v>1495</v>
      </c>
    </row>
    <row r="503" spans="2:7" ht="13.2" x14ac:dyDescent="0.25">
      <c r="B503" s="59">
        <v>42472</v>
      </c>
      <c r="C503" s="60" t="s">
        <v>828</v>
      </c>
      <c r="D503" s="60" t="s">
        <v>484</v>
      </c>
      <c r="E503" s="60" t="s">
        <v>1496</v>
      </c>
      <c r="F503" s="60" t="s">
        <v>1485</v>
      </c>
      <c r="G503" s="118" t="s">
        <v>1486</v>
      </c>
    </row>
    <row r="504" spans="2:7" ht="13.2" x14ac:dyDescent="0.25">
      <c r="B504" s="59">
        <v>42472</v>
      </c>
      <c r="C504" s="60" t="s">
        <v>828</v>
      </c>
      <c r="D504" s="60" t="s">
        <v>1497</v>
      </c>
      <c r="E504" s="60" t="s">
        <v>421</v>
      </c>
      <c r="F504" s="60" t="s">
        <v>1498</v>
      </c>
      <c r="G504" s="118" t="s">
        <v>1486</v>
      </c>
    </row>
    <row r="505" spans="2:7" ht="13.2" x14ac:dyDescent="0.25">
      <c r="B505" s="59">
        <v>42472</v>
      </c>
      <c r="C505" s="60" t="s">
        <v>839</v>
      </c>
      <c r="D505" s="60" t="s">
        <v>1499</v>
      </c>
      <c r="E505" s="60" t="s">
        <v>430</v>
      </c>
      <c r="F505" s="64" t="s">
        <v>1500</v>
      </c>
      <c r="G505" s="100" t="s">
        <v>1501</v>
      </c>
    </row>
    <row r="506" spans="2:7" ht="13.2" x14ac:dyDescent="0.25">
      <c r="B506" s="59">
        <v>42472</v>
      </c>
      <c r="C506" s="60" t="s">
        <v>1433</v>
      </c>
      <c r="D506" s="60" t="s">
        <v>1502</v>
      </c>
      <c r="E506" s="60" t="s">
        <v>1503</v>
      </c>
      <c r="F506" s="60" t="s">
        <v>1504</v>
      </c>
      <c r="G506" s="118" t="s">
        <v>1486</v>
      </c>
    </row>
    <row r="507" spans="2:7" ht="13.2" x14ac:dyDescent="0.25">
      <c r="B507" s="59">
        <v>42472</v>
      </c>
      <c r="C507" s="60" t="s">
        <v>839</v>
      </c>
      <c r="D507" s="60" t="s">
        <v>1369</v>
      </c>
      <c r="E507" s="60" t="s">
        <v>430</v>
      </c>
      <c r="F507" s="65" t="s">
        <v>1343</v>
      </c>
      <c r="G507" s="118" t="s">
        <v>1486</v>
      </c>
    </row>
    <row r="511" spans="2:7" ht="13.2" x14ac:dyDescent="0.25">
      <c r="B511" s="68"/>
    </row>
    <row r="512" spans="2:7" ht="13.2" x14ac:dyDescent="0.25">
      <c r="B512" s="68"/>
    </row>
    <row r="513" spans="2:2" ht="13.2" x14ac:dyDescent="0.25">
      <c r="B513" s="53"/>
    </row>
    <row r="514" spans="2:2" ht="13.2" x14ac:dyDescent="0.25">
      <c r="B514" s="53"/>
    </row>
    <row r="515" spans="2:2" ht="13.2" x14ac:dyDescent="0.25">
      <c r="B515" s="53"/>
    </row>
    <row r="516" spans="2:2" ht="13.2" x14ac:dyDescent="0.25">
      <c r="B516" s="53"/>
    </row>
    <row r="517" spans="2:2" ht="13.2" x14ac:dyDescent="0.25">
      <c r="B517" s="53"/>
    </row>
    <row r="518" spans="2:2" ht="13.2" x14ac:dyDescent="0.25">
      <c r="B518" s="53"/>
    </row>
    <row r="519" spans="2:2" ht="13.2" x14ac:dyDescent="0.25">
      <c r="B519" s="53"/>
    </row>
    <row r="520" spans="2:2" ht="13.2" x14ac:dyDescent="0.25">
      <c r="B520" s="53"/>
    </row>
    <row r="521" spans="2:2" ht="13.2" x14ac:dyDescent="0.25">
      <c r="B521" s="53"/>
    </row>
    <row r="522" spans="2:2" ht="13.2" x14ac:dyDescent="0.25">
      <c r="B522" s="53"/>
    </row>
    <row r="523" spans="2:2" ht="13.2" x14ac:dyDescent="0.25">
      <c r="B523" s="53"/>
    </row>
    <row r="524" spans="2:2" ht="13.2" x14ac:dyDescent="0.25">
      <c r="B524" s="53"/>
    </row>
    <row r="525" spans="2:2" ht="13.2" x14ac:dyDescent="0.25">
      <c r="B525" s="53"/>
    </row>
    <row r="526" spans="2:2" ht="13.2" x14ac:dyDescent="0.25">
      <c r="B526" s="53"/>
    </row>
    <row r="527" spans="2:2" ht="13.2" x14ac:dyDescent="0.25">
      <c r="B527" s="53"/>
    </row>
    <row r="528" spans="2:2" ht="13.2" x14ac:dyDescent="0.25">
      <c r="B528" s="53"/>
    </row>
    <row r="529" spans="2:2" ht="13.2" x14ac:dyDescent="0.25">
      <c r="B529" s="53"/>
    </row>
    <row r="530" spans="2:2" ht="13.2" x14ac:dyDescent="0.25">
      <c r="B530" s="53"/>
    </row>
    <row r="531" spans="2:2" ht="13.2" x14ac:dyDescent="0.25">
      <c r="B531" s="53"/>
    </row>
    <row r="532" spans="2:2" ht="13.2" x14ac:dyDescent="0.25">
      <c r="B532" s="53"/>
    </row>
    <row r="533" spans="2:2" ht="13.2" x14ac:dyDescent="0.25">
      <c r="B533" s="53"/>
    </row>
    <row r="534" spans="2:2" ht="13.2" x14ac:dyDescent="0.25">
      <c r="B534" s="53"/>
    </row>
    <row r="535" spans="2:2" ht="13.2" x14ac:dyDescent="0.25">
      <c r="B535" s="53"/>
    </row>
    <row r="536" spans="2:2" ht="13.2" x14ac:dyDescent="0.25">
      <c r="B536" s="53"/>
    </row>
    <row r="537" spans="2:2" ht="13.2" x14ac:dyDescent="0.25">
      <c r="B537" s="53"/>
    </row>
    <row r="538" spans="2:2" ht="13.2" x14ac:dyDescent="0.25">
      <c r="B538" s="53"/>
    </row>
    <row r="539" spans="2:2" ht="13.2" x14ac:dyDescent="0.25">
      <c r="B539" s="53"/>
    </row>
    <row r="540" spans="2:2" ht="13.2" x14ac:dyDescent="0.25">
      <c r="B540" s="53"/>
    </row>
    <row r="541" spans="2:2" ht="13.2" x14ac:dyDescent="0.25">
      <c r="B541" s="53"/>
    </row>
    <row r="542" spans="2:2" ht="13.2" x14ac:dyDescent="0.25">
      <c r="B542" s="53"/>
    </row>
    <row r="543" spans="2:2" ht="13.2" x14ac:dyDescent="0.25">
      <c r="B543" s="53"/>
    </row>
    <row r="544" spans="2:2" ht="13.2" x14ac:dyDescent="0.25">
      <c r="B544" s="53"/>
    </row>
    <row r="545" spans="2:2" ht="13.2" x14ac:dyDescent="0.25">
      <c r="B545" s="53"/>
    </row>
    <row r="546" spans="2:2" ht="13.2" x14ac:dyDescent="0.25">
      <c r="B546" s="53"/>
    </row>
    <row r="547" spans="2:2" ht="13.2" x14ac:dyDescent="0.25">
      <c r="B547" s="53"/>
    </row>
    <row r="548" spans="2:2" ht="13.2" x14ac:dyDescent="0.25">
      <c r="B548" s="53"/>
    </row>
    <row r="549" spans="2:2" ht="13.2" x14ac:dyDescent="0.25">
      <c r="B549" s="53"/>
    </row>
    <row r="550" spans="2:2" ht="13.2" x14ac:dyDescent="0.25">
      <c r="B550" s="53"/>
    </row>
    <row r="551" spans="2:2" ht="13.2" x14ac:dyDescent="0.25">
      <c r="B551" s="53"/>
    </row>
    <row r="552" spans="2:2" ht="13.2" x14ac:dyDescent="0.25">
      <c r="B552" s="53"/>
    </row>
    <row r="553" spans="2:2" ht="13.2" x14ac:dyDescent="0.25">
      <c r="B553" s="53"/>
    </row>
    <row r="554" spans="2:2" ht="13.2" x14ac:dyDescent="0.25">
      <c r="B554" s="53"/>
    </row>
    <row r="555" spans="2:2" ht="13.2" x14ac:dyDescent="0.25">
      <c r="B555" s="53"/>
    </row>
    <row r="556" spans="2:2" ht="13.2" x14ac:dyDescent="0.25">
      <c r="B556" s="53"/>
    </row>
    <row r="557" spans="2:2" ht="13.2" x14ac:dyDescent="0.25">
      <c r="B557" s="53"/>
    </row>
    <row r="558" spans="2:2" ht="13.2" x14ac:dyDescent="0.25">
      <c r="B558" s="53"/>
    </row>
    <row r="559" spans="2:2" ht="13.2" x14ac:dyDescent="0.25">
      <c r="B559" s="53"/>
    </row>
    <row r="560" spans="2:2" ht="13.2" x14ac:dyDescent="0.25">
      <c r="B560" s="53"/>
    </row>
    <row r="561" spans="2:2" ht="13.2" x14ac:dyDescent="0.25">
      <c r="B561" s="53"/>
    </row>
    <row r="562" spans="2:2" ht="13.2" x14ac:dyDescent="0.25">
      <c r="B562" s="53"/>
    </row>
    <row r="563" spans="2:2" ht="13.2" x14ac:dyDescent="0.25">
      <c r="B563" s="53"/>
    </row>
    <row r="564" spans="2:2" ht="13.2" x14ac:dyDescent="0.25">
      <c r="B564" s="53"/>
    </row>
    <row r="565" spans="2:2" ht="13.2" x14ac:dyDescent="0.25">
      <c r="B565" s="53"/>
    </row>
    <row r="566" spans="2:2" ht="13.2" x14ac:dyDescent="0.25">
      <c r="B566" s="53"/>
    </row>
    <row r="567" spans="2:2" ht="13.2" x14ac:dyDescent="0.25">
      <c r="B567" s="53"/>
    </row>
    <row r="568" spans="2:2" ht="13.2" x14ac:dyDescent="0.25">
      <c r="B568" s="53"/>
    </row>
    <row r="569" spans="2:2" ht="13.2" x14ac:dyDescent="0.25">
      <c r="B569" s="53"/>
    </row>
    <row r="570" spans="2:2" ht="13.2" x14ac:dyDescent="0.25">
      <c r="B570" s="53"/>
    </row>
    <row r="571" spans="2:2" ht="13.2" x14ac:dyDescent="0.25">
      <c r="B571" s="53"/>
    </row>
    <row r="572" spans="2:2" ht="13.2" x14ac:dyDescent="0.25">
      <c r="B572" s="53"/>
    </row>
    <row r="573" spans="2:2" ht="13.2" x14ac:dyDescent="0.25">
      <c r="B573" s="53"/>
    </row>
    <row r="574" spans="2:2" ht="13.2" x14ac:dyDescent="0.25">
      <c r="B574" s="53"/>
    </row>
    <row r="575" spans="2:2" ht="13.2" x14ac:dyDescent="0.25">
      <c r="B575" s="53"/>
    </row>
    <row r="576" spans="2:2" ht="13.2" x14ac:dyDescent="0.25">
      <c r="B576" s="53"/>
    </row>
    <row r="577" spans="2:2" ht="13.2" x14ac:dyDescent="0.25">
      <c r="B577" s="53"/>
    </row>
    <row r="578" spans="2:2" ht="13.2" x14ac:dyDescent="0.25">
      <c r="B578" s="53"/>
    </row>
    <row r="579" spans="2:2" ht="13.2" x14ac:dyDescent="0.25">
      <c r="B579" s="53"/>
    </row>
    <row r="580" spans="2:2" ht="13.2" x14ac:dyDescent="0.25">
      <c r="B580" s="53"/>
    </row>
    <row r="581" spans="2:2" ht="13.2" x14ac:dyDescent="0.25">
      <c r="B581" s="53"/>
    </row>
    <row r="582" spans="2:2" ht="13.2" x14ac:dyDescent="0.25">
      <c r="B582" s="53"/>
    </row>
    <row r="583" spans="2:2" ht="13.2" x14ac:dyDescent="0.25">
      <c r="B583" s="53"/>
    </row>
    <row r="584" spans="2:2" ht="13.2" x14ac:dyDescent="0.25">
      <c r="B584" s="53"/>
    </row>
    <row r="585" spans="2:2" ht="13.2" x14ac:dyDescent="0.25">
      <c r="B585" s="53"/>
    </row>
    <row r="586" spans="2:2" ht="13.2" x14ac:dyDescent="0.25">
      <c r="B586" s="53"/>
    </row>
    <row r="587" spans="2:2" ht="13.2" x14ac:dyDescent="0.25">
      <c r="B587" s="53"/>
    </row>
    <row r="588" spans="2:2" ht="13.2" x14ac:dyDescent="0.25">
      <c r="B588" s="53"/>
    </row>
    <row r="589" spans="2:2" ht="13.2" x14ac:dyDescent="0.25">
      <c r="B589" s="53"/>
    </row>
    <row r="590" spans="2:2" ht="13.2" x14ac:dyDescent="0.25">
      <c r="B590" s="53"/>
    </row>
    <row r="591" spans="2:2" ht="13.2" x14ac:dyDescent="0.25">
      <c r="B591" s="53"/>
    </row>
    <row r="592" spans="2:2" ht="13.2" x14ac:dyDescent="0.25">
      <c r="B592" s="53"/>
    </row>
    <row r="593" spans="2:2" ht="13.2" x14ac:dyDescent="0.25">
      <c r="B593" s="53"/>
    </row>
    <row r="594" spans="2:2" ht="13.2" x14ac:dyDescent="0.25">
      <c r="B594" s="53"/>
    </row>
    <row r="595" spans="2:2" ht="13.2" x14ac:dyDescent="0.25">
      <c r="B595" s="53"/>
    </row>
    <row r="596" spans="2:2" ht="13.2" x14ac:dyDescent="0.25">
      <c r="B596" s="53"/>
    </row>
    <row r="597" spans="2:2" ht="13.2" x14ac:dyDescent="0.25">
      <c r="B597" s="53"/>
    </row>
    <row r="598" spans="2:2" ht="13.2" x14ac:dyDescent="0.25">
      <c r="B598" s="53"/>
    </row>
    <row r="599" spans="2:2" ht="13.2" x14ac:dyDescent="0.25">
      <c r="B599" s="53"/>
    </row>
    <row r="600" spans="2:2" ht="13.2" x14ac:dyDescent="0.25">
      <c r="B600" s="53"/>
    </row>
    <row r="601" spans="2:2" ht="13.2" x14ac:dyDescent="0.25">
      <c r="B601" s="53"/>
    </row>
    <row r="602" spans="2:2" ht="13.2" x14ac:dyDescent="0.25">
      <c r="B602" s="53"/>
    </row>
    <row r="603" spans="2:2" ht="13.2" x14ac:dyDescent="0.25">
      <c r="B603" s="53"/>
    </row>
    <row r="604" spans="2:2" ht="13.2" x14ac:dyDescent="0.25">
      <c r="B604" s="53"/>
    </row>
    <row r="605" spans="2:2" ht="13.2" x14ac:dyDescent="0.25">
      <c r="B605" s="53"/>
    </row>
    <row r="606" spans="2:2" ht="13.2" x14ac:dyDescent="0.25">
      <c r="B606" s="53"/>
    </row>
    <row r="607" spans="2:2" ht="13.2" x14ac:dyDescent="0.25">
      <c r="B607" s="53"/>
    </row>
    <row r="608" spans="2:2" ht="13.2" x14ac:dyDescent="0.25">
      <c r="B608" s="53"/>
    </row>
    <row r="609" spans="2:2" ht="13.2" x14ac:dyDescent="0.25">
      <c r="B609" s="53"/>
    </row>
    <row r="610" spans="2:2" ht="13.2" x14ac:dyDescent="0.25">
      <c r="B610" s="53"/>
    </row>
    <row r="611" spans="2:2" ht="13.2" x14ac:dyDescent="0.25">
      <c r="B611" s="53"/>
    </row>
    <row r="612" spans="2:2" ht="13.2" x14ac:dyDescent="0.25">
      <c r="B612" s="53"/>
    </row>
    <row r="613" spans="2:2" ht="13.2" x14ac:dyDescent="0.25">
      <c r="B613" s="53"/>
    </row>
    <row r="614" spans="2:2" ht="13.2" x14ac:dyDescent="0.25">
      <c r="B614" s="53"/>
    </row>
    <row r="615" spans="2:2" ht="13.2" x14ac:dyDescent="0.25">
      <c r="B615" s="53"/>
    </row>
    <row r="616" spans="2:2" ht="13.2" x14ac:dyDescent="0.25">
      <c r="B616" s="53"/>
    </row>
    <row r="617" spans="2:2" ht="13.2" x14ac:dyDescent="0.25">
      <c r="B617" s="53"/>
    </row>
    <row r="618" spans="2:2" ht="13.2" x14ac:dyDescent="0.25">
      <c r="B618" s="53"/>
    </row>
    <row r="619" spans="2:2" ht="13.2" x14ac:dyDescent="0.25">
      <c r="B619" s="53"/>
    </row>
    <row r="620" spans="2:2" ht="13.2" x14ac:dyDescent="0.25">
      <c r="B620" s="53"/>
    </row>
    <row r="621" spans="2:2" ht="13.2" x14ac:dyDescent="0.25">
      <c r="B621" s="53"/>
    </row>
    <row r="622" spans="2:2" ht="13.2" x14ac:dyDescent="0.25">
      <c r="B622" s="53"/>
    </row>
    <row r="623" spans="2:2" ht="13.2" x14ac:dyDescent="0.25">
      <c r="B623" s="53"/>
    </row>
    <row r="624" spans="2:2" ht="13.2" x14ac:dyDescent="0.25">
      <c r="B624" s="53"/>
    </row>
    <row r="625" spans="2:2" ht="13.2" x14ac:dyDescent="0.25">
      <c r="B625" s="53"/>
    </row>
    <row r="626" spans="2:2" ht="13.2" x14ac:dyDescent="0.25">
      <c r="B626" s="53"/>
    </row>
    <row r="627" spans="2:2" ht="13.2" x14ac:dyDescent="0.25">
      <c r="B627" s="53"/>
    </row>
    <row r="628" spans="2:2" ht="13.2" x14ac:dyDescent="0.25">
      <c r="B628" s="53"/>
    </row>
    <row r="629" spans="2:2" ht="13.2" x14ac:dyDescent="0.25">
      <c r="B629" s="53"/>
    </row>
    <row r="630" spans="2:2" ht="13.2" x14ac:dyDescent="0.25">
      <c r="B630" s="53"/>
    </row>
    <row r="631" spans="2:2" ht="13.2" x14ac:dyDescent="0.25">
      <c r="B631" s="53"/>
    </row>
    <row r="632" spans="2:2" ht="13.2" x14ac:dyDescent="0.25">
      <c r="B632" s="53"/>
    </row>
    <row r="633" spans="2:2" ht="13.2" x14ac:dyDescent="0.25">
      <c r="B633" s="53"/>
    </row>
    <row r="634" spans="2:2" ht="13.2" x14ac:dyDescent="0.25">
      <c r="B634" s="53"/>
    </row>
    <row r="635" spans="2:2" ht="13.2" x14ac:dyDescent="0.25">
      <c r="B635" s="53"/>
    </row>
    <row r="636" spans="2:2" ht="13.2" x14ac:dyDescent="0.25">
      <c r="B636" s="53"/>
    </row>
    <row r="637" spans="2:2" ht="13.2" x14ac:dyDescent="0.25">
      <c r="B637" s="53"/>
    </row>
    <row r="638" spans="2:2" ht="13.2" x14ac:dyDescent="0.25">
      <c r="B638" s="53"/>
    </row>
    <row r="639" spans="2:2" ht="13.2" x14ac:dyDescent="0.25">
      <c r="B639" s="53"/>
    </row>
    <row r="640" spans="2:2" ht="13.2" x14ac:dyDescent="0.25">
      <c r="B640" s="53"/>
    </row>
    <row r="641" spans="2:2" ht="13.2" x14ac:dyDescent="0.25">
      <c r="B641" s="53"/>
    </row>
    <row r="642" spans="2:2" ht="13.2" x14ac:dyDescent="0.25">
      <c r="B642" s="53"/>
    </row>
    <row r="643" spans="2:2" ht="13.2" x14ac:dyDescent="0.25">
      <c r="B643" s="53"/>
    </row>
    <row r="644" spans="2:2" ht="13.2" x14ac:dyDescent="0.25">
      <c r="B644" s="53"/>
    </row>
    <row r="645" spans="2:2" ht="13.2" x14ac:dyDescent="0.25">
      <c r="B645" s="53"/>
    </row>
    <row r="646" spans="2:2" ht="13.2" x14ac:dyDescent="0.25">
      <c r="B646" s="53"/>
    </row>
    <row r="647" spans="2:2" ht="13.2" x14ac:dyDescent="0.25">
      <c r="B647" s="53"/>
    </row>
    <row r="648" spans="2:2" ht="13.2" x14ac:dyDescent="0.25">
      <c r="B648" s="53"/>
    </row>
    <row r="649" spans="2:2" ht="13.2" x14ac:dyDescent="0.25">
      <c r="B649" s="53"/>
    </row>
    <row r="650" spans="2:2" ht="13.2" x14ac:dyDescent="0.25">
      <c r="B650" s="53"/>
    </row>
    <row r="651" spans="2:2" ht="13.2" x14ac:dyDescent="0.25">
      <c r="B651" s="53"/>
    </row>
    <row r="652" spans="2:2" ht="13.2" x14ac:dyDescent="0.25">
      <c r="B652" s="53"/>
    </row>
    <row r="653" spans="2:2" ht="13.2" x14ac:dyDescent="0.25">
      <c r="B653" s="53"/>
    </row>
    <row r="654" spans="2:2" ht="13.2" x14ac:dyDescent="0.25">
      <c r="B654" s="53"/>
    </row>
    <row r="655" spans="2:2" ht="13.2" x14ac:dyDescent="0.25">
      <c r="B655" s="53"/>
    </row>
    <row r="656" spans="2:2" ht="13.2" x14ac:dyDescent="0.25">
      <c r="B656" s="53"/>
    </row>
    <row r="657" spans="2:2" ht="13.2" x14ac:dyDescent="0.25">
      <c r="B657" s="53"/>
    </row>
    <row r="658" spans="2:2" ht="13.2" x14ac:dyDescent="0.25">
      <c r="B658" s="53"/>
    </row>
    <row r="659" spans="2:2" ht="13.2" x14ac:dyDescent="0.25">
      <c r="B659" s="53"/>
    </row>
    <row r="660" spans="2:2" ht="13.2" x14ac:dyDescent="0.25">
      <c r="B660" s="53"/>
    </row>
    <row r="661" spans="2:2" ht="13.2" x14ac:dyDescent="0.25">
      <c r="B661" s="53"/>
    </row>
    <row r="662" spans="2:2" ht="13.2" x14ac:dyDescent="0.25">
      <c r="B662" s="53"/>
    </row>
    <row r="663" spans="2:2" ht="13.2" x14ac:dyDescent="0.25">
      <c r="B663" s="53"/>
    </row>
    <row r="664" spans="2:2" ht="13.2" x14ac:dyDescent="0.25">
      <c r="B664" s="53"/>
    </row>
    <row r="665" spans="2:2" ht="13.2" x14ac:dyDescent="0.25">
      <c r="B665" s="53"/>
    </row>
    <row r="666" spans="2:2" ht="13.2" x14ac:dyDescent="0.25">
      <c r="B666" s="53"/>
    </row>
    <row r="667" spans="2:2" ht="13.2" x14ac:dyDescent="0.25">
      <c r="B667" s="53"/>
    </row>
    <row r="668" spans="2:2" ht="13.2" x14ac:dyDescent="0.25">
      <c r="B668" s="53"/>
    </row>
    <row r="669" spans="2:2" ht="13.2" x14ac:dyDescent="0.25">
      <c r="B669" s="53"/>
    </row>
    <row r="670" spans="2:2" ht="13.2" x14ac:dyDescent="0.25">
      <c r="B670" s="53"/>
    </row>
    <row r="671" spans="2:2" ht="13.2" x14ac:dyDescent="0.25">
      <c r="B671" s="53"/>
    </row>
    <row r="672" spans="2:2" ht="13.2" x14ac:dyDescent="0.25">
      <c r="B672" s="53"/>
    </row>
    <row r="673" spans="2:2" ht="13.2" x14ac:dyDescent="0.25">
      <c r="B673" s="53"/>
    </row>
    <row r="674" spans="2:2" ht="13.2" x14ac:dyDescent="0.25">
      <c r="B674" s="53"/>
    </row>
    <row r="675" spans="2:2" ht="13.2" x14ac:dyDescent="0.25">
      <c r="B675" s="53"/>
    </row>
    <row r="676" spans="2:2" ht="13.2" x14ac:dyDescent="0.25">
      <c r="B676" s="53"/>
    </row>
    <row r="677" spans="2:2" ht="13.2" x14ac:dyDescent="0.25">
      <c r="B677" s="53"/>
    </row>
    <row r="678" spans="2:2" ht="13.2" x14ac:dyDescent="0.25">
      <c r="B678" s="53"/>
    </row>
    <row r="679" spans="2:2" ht="13.2" x14ac:dyDescent="0.25">
      <c r="B679" s="53"/>
    </row>
    <row r="680" spans="2:2" ht="13.2" x14ac:dyDescent="0.25">
      <c r="B680" s="53"/>
    </row>
    <row r="681" spans="2:2" ht="13.2" x14ac:dyDescent="0.25">
      <c r="B681" s="53"/>
    </row>
    <row r="682" spans="2:2" ht="13.2" x14ac:dyDescent="0.25">
      <c r="B682" s="53"/>
    </row>
    <row r="683" spans="2:2" ht="13.2" x14ac:dyDescent="0.25">
      <c r="B683" s="53"/>
    </row>
    <row r="684" spans="2:2" ht="13.2" x14ac:dyDescent="0.25">
      <c r="B684" s="53"/>
    </row>
    <row r="685" spans="2:2" ht="13.2" x14ac:dyDescent="0.25">
      <c r="B685" s="53"/>
    </row>
    <row r="686" spans="2:2" ht="13.2" x14ac:dyDescent="0.25">
      <c r="B686" s="53"/>
    </row>
    <row r="687" spans="2:2" ht="13.2" x14ac:dyDescent="0.25">
      <c r="B687" s="53"/>
    </row>
    <row r="688" spans="2:2" ht="13.2" x14ac:dyDescent="0.25">
      <c r="B688" s="53"/>
    </row>
    <row r="689" spans="2:2" ht="13.2" x14ac:dyDescent="0.25">
      <c r="B689" s="53"/>
    </row>
    <row r="690" spans="2:2" ht="13.2" x14ac:dyDescent="0.25">
      <c r="B690" s="53"/>
    </row>
    <row r="691" spans="2:2" ht="13.2" x14ac:dyDescent="0.25">
      <c r="B691" s="53"/>
    </row>
    <row r="692" spans="2:2" ht="13.2" x14ac:dyDescent="0.25">
      <c r="B692" s="53"/>
    </row>
    <row r="693" spans="2:2" ht="13.2" x14ac:dyDescent="0.25">
      <c r="B693" s="53"/>
    </row>
    <row r="694" spans="2:2" ht="13.2" x14ac:dyDescent="0.25">
      <c r="B694" s="53"/>
    </row>
    <row r="695" spans="2:2" ht="13.2" x14ac:dyDescent="0.25">
      <c r="B695" s="53"/>
    </row>
    <row r="696" spans="2:2" ht="13.2" x14ac:dyDescent="0.25">
      <c r="B696" s="53"/>
    </row>
    <row r="697" spans="2:2" ht="13.2" x14ac:dyDescent="0.25">
      <c r="B697" s="53"/>
    </row>
    <row r="698" spans="2:2" ht="13.2" x14ac:dyDescent="0.25">
      <c r="B698" s="53"/>
    </row>
    <row r="699" spans="2:2" ht="13.2" x14ac:dyDescent="0.25">
      <c r="B699" s="53"/>
    </row>
    <row r="700" spans="2:2" ht="13.2" x14ac:dyDescent="0.25">
      <c r="B700" s="53"/>
    </row>
    <row r="701" spans="2:2" ht="13.2" x14ac:dyDescent="0.25">
      <c r="B701" s="53"/>
    </row>
    <row r="702" spans="2:2" ht="13.2" x14ac:dyDescent="0.25">
      <c r="B702" s="53"/>
    </row>
    <row r="703" spans="2:2" ht="13.2" x14ac:dyDescent="0.25">
      <c r="B703" s="53"/>
    </row>
    <row r="704" spans="2:2" ht="13.2" x14ac:dyDescent="0.25">
      <c r="B704" s="53"/>
    </row>
    <row r="705" spans="2:2" ht="13.2" x14ac:dyDescent="0.25">
      <c r="B705" s="53"/>
    </row>
    <row r="706" spans="2:2" ht="13.2" x14ac:dyDescent="0.25">
      <c r="B706" s="53"/>
    </row>
    <row r="707" spans="2:2" ht="13.2" x14ac:dyDescent="0.25">
      <c r="B707" s="53"/>
    </row>
    <row r="708" spans="2:2" ht="13.2" x14ac:dyDescent="0.25">
      <c r="B708" s="53"/>
    </row>
    <row r="709" spans="2:2" ht="13.2" x14ac:dyDescent="0.25">
      <c r="B709" s="53"/>
    </row>
    <row r="710" spans="2:2" ht="13.2" x14ac:dyDescent="0.25">
      <c r="B710" s="53"/>
    </row>
    <row r="711" spans="2:2" ht="13.2" x14ac:dyDescent="0.25">
      <c r="B711" s="53"/>
    </row>
    <row r="712" spans="2:2" ht="13.2" x14ac:dyDescent="0.25">
      <c r="B712" s="53"/>
    </row>
    <row r="713" spans="2:2" ht="13.2" x14ac:dyDescent="0.25">
      <c r="B713" s="53"/>
    </row>
    <row r="714" spans="2:2" ht="13.2" x14ac:dyDescent="0.25">
      <c r="B714" s="53"/>
    </row>
    <row r="715" spans="2:2" ht="13.2" x14ac:dyDescent="0.25">
      <c r="B715" s="53"/>
    </row>
    <row r="716" spans="2:2" ht="13.2" x14ac:dyDescent="0.25">
      <c r="B716" s="53"/>
    </row>
    <row r="717" spans="2:2" ht="13.2" x14ac:dyDescent="0.25">
      <c r="B717" s="53"/>
    </row>
    <row r="718" spans="2:2" ht="13.2" x14ac:dyDescent="0.25">
      <c r="B718" s="53"/>
    </row>
    <row r="719" spans="2:2" ht="13.2" x14ac:dyDescent="0.25">
      <c r="B719" s="53"/>
    </row>
    <row r="720" spans="2:2" ht="13.2" x14ac:dyDescent="0.25">
      <c r="B720" s="53"/>
    </row>
    <row r="721" spans="2:2" ht="13.2" x14ac:dyDescent="0.25">
      <c r="B721" s="53"/>
    </row>
    <row r="722" spans="2:2" ht="13.2" x14ac:dyDescent="0.25">
      <c r="B722" s="53"/>
    </row>
    <row r="723" spans="2:2" ht="13.2" x14ac:dyDescent="0.25">
      <c r="B723" s="53"/>
    </row>
    <row r="724" spans="2:2" ht="13.2" x14ac:dyDescent="0.25">
      <c r="B724" s="53"/>
    </row>
    <row r="725" spans="2:2" ht="13.2" x14ac:dyDescent="0.25">
      <c r="B725" s="53"/>
    </row>
    <row r="726" spans="2:2" ht="13.2" x14ac:dyDescent="0.25">
      <c r="B726" s="53"/>
    </row>
    <row r="727" spans="2:2" ht="13.2" x14ac:dyDescent="0.25">
      <c r="B727" s="53"/>
    </row>
    <row r="728" spans="2:2" ht="13.2" x14ac:dyDescent="0.25">
      <c r="B728" s="53"/>
    </row>
    <row r="729" spans="2:2" ht="13.2" x14ac:dyDescent="0.25">
      <c r="B729" s="53"/>
    </row>
    <row r="730" spans="2:2" ht="13.2" x14ac:dyDescent="0.25">
      <c r="B730" s="53"/>
    </row>
    <row r="731" spans="2:2" ht="13.2" x14ac:dyDescent="0.25">
      <c r="B731" s="53"/>
    </row>
    <row r="732" spans="2:2" ht="13.2" x14ac:dyDescent="0.25">
      <c r="B732" s="53"/>
    </row>
    <row r="733" spans="2:2" ht="13.2" x14ac:dyDescent="0.25">
      <c r="B733" s="53"/>
    </row>
    <row r="734" spans="2:2" ht="13.2" x14ac:dyDescent="0.25">
      <c r="B734" s="53"/>
    </row>
    <row r="735" spans="2:2" ht="13.2" x14ac:dyDescent="0.25">
      <c r="B735" s="53"/>
    </row>
    <row r="736" spans="2:2" ht="13.2" x14ac:dyDescent="0.25">
      <c r="B736" s="53"/>
    </row>
    <row r="737" spans="2:2" ht="13.2" x14ac:dyDescent="0.25">
      <c r="B737" s="53"/>
    </row>
    <row r="738" spans="2:2" ht="13.2" x14ac:dyDescent="0.25">
      <c r="B738" s="53"/>
    </row>
    <row r="739" spans="2:2" ht="13.2" x14ac:dyDescent="0.25">
      <c r="B739" s="53"/>
    </row>
    <row r="740" spans="2:2" ht="13.2" x14ac:dyDescent="0.25">
      <c r="B740" s="53"/>
    </row>
    <row r="741" spans="2:2" ht="13.2" x14ac:dyDescent="0.25">
      <c r="B741" s="53"/>
    </row>
    <row r="742" spans="2:2" ht="13.2" x14ac:dyDescent="0.25">
      <c r="B742" s="53"/>
    </row>
    <row r="743" spans="2:2" ht="13.2" x14ac:dyDescent="0.25">
      <c r="B743" s="53"/>
    </row>
    <row r="744" spans="2:2" ht="13.2" x14ac:dyDescent="0.25">
      <c r="B744" s="53"/>
    </row>
    <row r="745" spans="2:2" ht="13.2" x14ac:dyDescent="0.25">
      <c r="B745" s="53"/>
    </row>
    <row r="746" spans="2:2" ht="13.2" x14ac:dyDescent="0.25">
      <c r="B746" s="53"/>
    </row>
    <row r="747" spans="2:2" ht="13.2" x14ac:dyDescent="0.25">
      <c r="B747" s="53"/>
    </row>
    <row r="748" spans="2:2" ht="13.2" x14ac:dyDescent="0.25">
      <c r="B748" s="53"/>
    </row>
    <row r="749" spans="2:2" ht="13.2" x14ac:dyDescent="0.25">
      <c r="B749" s="53"/>
    </row>
    <row r="750" spans="2:2" ht="13.2" x14ac:dyDescent="0.25">
      <c r="B750" s="53"/>
    </row>
    <row r="751" spans="2:2" ht="13.2" x14ac:dyDescent="0.25">
      <c r="B751" s="53"/>
    </row>
    <row r="752" spans="2:2" ht="13.2" x14ac:dyDescent="0.25">
      <c r="B752" s="53"/>
    </row>
    <row r="753" spans="2:2" ht="13.2" x14ac:dyDescent="0.25">
      <c r="B753" s="53"/>
    </row>
    <row r="754" spans="2:2" ht="13.2" x14ac:dyDescent="0.25">
      <c r="B754" s="53"/>
    </row>
    <row r="755" spans="2:2" ht="13.2" x14ac:dyDescent="0.25">
      <c r="B755" s="53"/>
    </row>
    <row r="756" spans="2:2" ht="13.2" x14ac:dyDescent="0.25">
      <c r="B756" s="53"/>
    </row>
    <row r="757" spans="2:2" ht="13.2" x14ac:dyDescent="0.25">
      <c r="B757" s="53"/>
    </row>
    <row r="758" spans="2:2" ht="13.2" x14ac:dyDescent="0.25">
      <c r="B758" s="53"/>
    </row>
    <row r="759" spans="2:2" ht="13.2" x14ac:dyDescent="0.25">
      <c r="B759" s="53"/>
    </row>
    <row r="760" spans="2:2" ht="13.2" x14ac:dyDescent="0.25">
      <c r="B760" s="53"/>
    </row>
    <row r="761" spans="2:2" ht="13.2" x14ac:dyDescent="0.25">
      <c r="B761" s="53"/>
    </row>
    <row r="762" spans="2:2" ht="13.2" x14ac:dyDescent="0.25">
      <c r="B762" s="53"/>
    </row>
    <row r="763" spans="2:2" ht="13.2" x14ac:dyDescent="0.25">
      <c r="B763" s="53"/>
    </row>
    <row r="764" spans="2:2" ht="13.2" x14ac:dyDescent="0.25">
      <c r="B764" s="53"/>
    </row>
    <row r="765" spans="2:2" ht="13.2" x14ac:dyDescent="0.25">
      <c r="B765" s="53"/>
    </row>
    <row r="766" spans="2:2" ht="13.2" x14ac:dyDescent="0.25">
      <c r="B766" s="53"/>
    </row>
    <row r="767" spans="2:2" ht="13.2" x14ac:dyDescent="0.25">
      <c r="B767" s="53"/>
    </row>
    <row r="768" spans="2:2" ht="13.2" x14ac:dyDescent="0.25">
      <c r="B768" s="53"/>
    </row>
    <row r="769" spans="2:2" ht="13.2" x14ac:dyDescent="0.25">
      <c r="B769" s="53"/>
    </row>
    <row r="770" spans="2:2" ht="13.2" x14ac:dyDescent="0.25">
      <c r="B770" s="53"/>
    </row>
    <row r="771" spans="2:2" ht="13.2" x14ac:dyDescent="0.25">
      <c r="B771" s="53"/>
    </row>
    <row r="772" spans="2:2" ht="13.2" x14ac:dyDescent="0.25">
      <c r="B772" s="53"/>
    </row>
    <row r="773" spans="2:2" ht="13.2" x14ac:dyDescent="0.25">
      <c r="B773" s="53"/>
    </row>
    <row r="774" spans="2:2" ht="13.2" x14ac:dyDescent="0.25">
      <c r="B774" s="53"/>
    </row>
    <row r="775" spans="2:2" ht="13.2" x14ac:dyDescent="0.25">
      <c r="B775" s="53"/>
    </row>
    <row r="776" spans="2:2" ht="13.2" x14ac:dyDescent="0.25">
      <c r="B776" s="53"/>
    </row>
    <row r="777" spans="2:2" ht="13.2" x14ac:dyDescent="0.25">
      <c r="B777" s="53"/>
    </row>
    <row r="778" spans="2:2" ht="13.2" x14ac:dyDescent="0.25">
      <c r="B778" s="53"/>
    </row>
    <row r="779" spans="2:2" ht="13.2" x14ac:dyDescent="0.25">
      <c r="B779" s="53"/>
    </row>
    <row r="780" spans="2:2" ht="13.2" x14ac:dyDescent="0.25">
      <c r="B780" s="53"/>
    </row>
    <row r="781" spans="2:2" ht="13.2" x14ac:dyDescent="0.25">
      <c r="B781" s="53"/>
    </row>
    <row r="782" spans="2:2" ht="13.2" x14ac:dyDescent="0.25">
      <c r="B782" s="53"/>
    </row>
    <row r="783" spans="2:2" ht="13.2" x14ac:dyDescent="0.25">
      <c r="B783" s="53"/>
    </row>
    <row r="784" spans="2:2" ht="13.2" x14ac:dyDescent="0.25">
      <c r="B784" s="53"/>
    </row>
    <row r="785" spans="2:2" ht="13.2" x14ac:dyDescent="0.25">
      <c r="B785" s="53"/>
    </row>
    <row r="786" spans="2:2" ht="13.2" x14ac:dyDescent="0.25">
      <c r="B786" s="53"/>
    </row>
    <row r="787" spans="2:2" ht="13.2" x14ac:dyDescent="0.25">
      <c r="B787" s="53"/>
    </row>
    <row r="788" spans="2:2" ht="13.2" x14ac:dyDescent="0.25">
      <c r="B788" s="53"/>
    </row>
    <row r="789" spans="2:2" ht="13.2" x14ac:dyDescent="0.25">
      <c r="B789" s="53"/>
    </row>
    <row r="790" spans="2:2" ht="13.2" x14ac:dyDescent="0.25">
      <c r="B790" s="53"/>
    </row>
    <row r="791" spans="2:2" ht="13.2" x14ac:dyDescent="0.25">
      <c r="B791" s="53"/>
    </row>
    <row r="792" spans="2:2" ht="13.2" x14ac:dyDescent="0.25">
      <c r="B792" s="53"/>
    </row>
    <row r="793" spans="2:2" ht="13.2" x14ac:dyDescent="0.25">
      <c r="B793" s="53"/>
    </row>
    <row r="794" spans="2:2" ht="13.2" x14ac:dyDescent="0.25">
      <c r="B794" s="53"/>
    </row>
    <row r="795" spans="2:2" ht="13.2" x14ac:dyDescent="0.25">
      <c r="B795" s="53"/>
    </row>
    <row r="796" spans="2:2" ht="13.2" x14ac:dyDescent="0.25">
      <c r="B796" s="53"/>
    </row>
    <row r="797" spans="2:2" ht="13.2" x14ac:dyDescent="0.25">
      <c r="B797" s="53"/>
    </row>
    <row r="798" spans="2:2" ht="13.2" x14ac:dyDescent="0.25">
      <c r="B798" s="53"/>
    </row>
    <row r="799" spans="2:2" ht="13.2" x14ac:dyDescent="0.25">
      <c r="B799" s="53"/>
    </row>
    <row r="800" spans="2:2" ht="13.2" x14ac:dyDescent="0.25">
      <c r="B800" s="53"/>
    </row>
    <row r="801" spans="2:2" ht="13.2" x14ac:dyDescent="0.25">
      <c r="B801" s="53"/>
    </row>
    <row r="802" spans="2:2" ht="13.2" x14ac:dyDescent="0.25">
      <c r="B802" s="53"/>
    </row>
    <row r="803" spans="2:2" ht="13.2" x14ac:dyDescent="0.25">
      <c r="B803" s="53"/>
    </row>
    <row r="804" spans="2:2" ht="13.2" x14ac:dyDescent="0.25">
      <c r="B804" s="53"/>
    </row>
    <row r="805" spans="2:2" ht="13.2" x14ac:dyDescent="0.25">
      <c r="B805" s="53"/>
    </row>
    <row r="806" spans="2:2" ht="13.2" x14ac:dyDescent="0.25">
      <c r="B806" s="53"/>
    </row>
    <row r="807" spans="2:2" ht="13.2" x14ac:dyDescent="0.25">
      <c r="B807" s="53"/>
    </row>
    <row r="808" spans="2:2" ht="13.2" x14ac:dyDescent="0.25">
      <c r="B808" s="53"/>
    </row>
    <row r="809" spans="2:2" ht="13.2" x14ac:dyDescent="0.25">
      <c r="B809" s="53"/>
    </row>
    <row r="810" spans="2:2" ht="13.2" x14ac:dyDescent="0.25">
      <c r="B810" s="53"/>
    </row>
    <row r="811" spans="2:2" ht="13.2" x14ac:dyDescent="0.25">
      <c r="B811" s="53"/>
    </row>
    <row r="812" spans="2:2" ht="13.2" x14ac:dyDescent="0.25">
      <c r="B812" s="53"/>
    </row>
    <row r="813" spans="2:2" ht="13.2" x14ac:dyDescent="0.25">
      <c r="B813" s="53"/>
    </row>
    <row r="814" spans="2:2" ht="13.2" x14ac:dyDescent="0.25">
      <c r="B814" s="53"/>
    </row>
    <row r="815" spans="2:2" ht="13.2" x14ac:dyDescent="0.25">
      <c r="B815" s="53"/>
    </row>
    <row r="816" spans="2:2" ht="13.2" x14ac:dyDescent="0.25">
      <c r="B816" s="53"/>
    </row>
    <row r="817" spans="2:2" ht="13.2" x14ac:dyDescent="0.25">
      <c r="B817" s="53"/>
    </row>
    <row r="818" spans="2:2" ht="13.2" x14ac:dyDescent="0.25">
      <c r="B818" s="53"/>
    </row>
    <row r="819" spans="2:2" ht="13.2" x14ac:dyDescent="0.25">
      <c r="B819" s="53"/>
    </row>
    <row r="820" spans="2:2" ht="13.2" x14ac:dyDescent="0.25">
      <c r="B820" s="53"/>
    </row>
    <row r="821" spans="2:2" ht="13.2" x14ac:dyDescent="0.25">
      <c r="B821" s="53"/>
    </row>
    <row r="822" spans="2:2" ht="13.2" x14ac:dyDescent="0.25">
      <c r="B822" s="53"/>
    </row>
    <row r="823" spans="2:2" ht="13.2" x14ac:dyDescent="0.25">
      <c r="B823" s="53"/>
    </row>
    <row r="824" spans="2:2" ht="13.2" x14ac:dyDescent="0.25">
      <c r="B824" s="53"/>
    </row>
    <row r="825" spans="2:2" ht="13.2" x14ac:dyDescent="0.25">
      <c r="B825" s="53"/>
    </row>
    <row r="826" spans="2:2" ht="13.2" x14ac:dyDescent="0.25">
      <c r="B826" s="53"/>
    </row>
    <row r="827" spans="2:2" ht="13.2" x14ac:dyDescent="0.25">
      <c r="B827" s="53"/>
    </row>
    <row r="828" spans="2:2" ht="13.2" x14ac:dyDescent="0.25">
      <c r="B828" s="53"/>
    </row>
    <row r="829" spans="2:2" ht="13.2" x14ac:dyDescent="0.25">
      <c r="B829" s="53"/>
    </row>
    <row r="830" spans="2:2" ht="13.2" x14ac:dyDescent="0.25">
      <c r="B830" s="53"/>
    </row>
    <row r="831" spans="2:2" ht="13.2" x14ac:dyDescent="0.25">
      <c r="B831" s="53"/>
    </row>
    <row r="832" spans="2:2" ht="13.2" x14ac:dyDescent="0.25">
      <c r="B832" s="53"/>
    </row>
    <row r="833" spans="2:2" ht="13.2" x14ac:dyDescent="0.25">
      <c r="B833" s="53"/>
    </row>
    <row r="834" spans="2:2" ht="13.2" x14ac:dyDescent="0.25">
      <c r="B834" s="53"/>
    </row>
    <row r="835" spans="2:2" ht="13.2" x14ac:dyDescent="0.25">
      <c r="B835" s="53"/>
    </row>
    <row r="836" spans="2:2" ht="13.2" x14ac:dyDescent="0.25">
      <c r="B836" s="53"/>
    </row>
    <row r="837" spans="2:2" ht="13.2" x14ac:dyDescent="0.25">
      <c r="B837" s="53"/>
    </row>
    <row r="838" spans="2:2" ht="13.2" x14ac:dyDescent="0.25">
      <c r="B838" s="53"/>
    </row>
    <row r="839" spans="2:2" ht="13.2" x14ac:dyDescent="0.25">
      <c r="B839" s="53"/>
    </row>
    <row r="840" spans="2:2" ht="13.2" x14ac:dyDescent="0.25">
      <c r="B840" s="53"/>
    </row>
    <row r="841" spans="2:2" ht="13.2" x14ac:dyDescent="0.25">
      <c r="B841" s="53"/>
    </row>
    <row r="842" spans="2:2" ht="13.2" x14ac:dyDescent="0.25">
      <c r="B842" s="53"/>
    </row>
    <row r="843" spans="2:2" ht="13.2" x14ac:dyDescent="0.25">
      <c r="B843" s="53"/>
    </row>
    <row r="844" spans="2:2" ht="13.2" x14ac:dyDescent="0.25">
      <c r="B844" s="53"/>
    </row>
    <row r="845" spans="2:2" ht="13.2" x14ac:dyDescent="0.25">
      <c r="B845" s="53"/>
    </row>
    <row r="846" spans="2:2" ht="13.2" x14ac:dyDescent="0.25">
      <c r="B846" s="53"/>
    </row>
    <row r="847" spans="2:2" ht="13.2" x14ac:dyDescent="0.25">
      <c r="B847" s="53"/>
    </row>
    <row r="848" spans="2:2" ht="13.2" x14ac:dyDescent="0.25">
      <c r="B848" s="53"/>
    </row>
    <row r="849" spans="2:2" ht="13.2" x14ac:dyDescent="0.25">
      <c r="B849" s="53"/>
    </row>
    <row r="850" spans="2:2" ht="13.2" x14ac:dyDescent="0.25">
      <c r="B850" s="53"/>
    </row>
    <row r="851" spans="2:2" ht="13.2" x14ac:dyDescent="0.25">
      <c r="B851" s="53"/>
    </row>
    <row r="852" spans="2:2" ht="13.2" x14ac:dyDescent="0.25">
      <c r="B852" s="53"/>
    </row>
    <row r="853" spans="2:2" ht="13.2" x14ac:dyDescent="0.25">
      <c r="B853" s="53"/>
    </row>
    <row r="854" spans="2:2" ht="13.2" x14ac:dyDescent="0.25">
      <c r="B854" s="53"/>
    </row>
    <row r="855" spans="2:2" ht="13.2" x14ac:dyDescent="0.25">
      <c r="B855" s="53"/>
    </row>
    <row r="856" spans="2:2" ht="13.2" x14ac:dyDescent="0.25">
      <c r="B856" s="53"/>
    </row>
    <row r="857" spans="2:2" ht="13.2" x14ac:dyDescent="0.25">
      <c r="B857" s="53"/>
    </row>
    <row r="858" spans="2:2" ht="13.2" x14ac:dyDescent="0.25">
      <c r="B858" s="53"/>
    </row>
    <row r="859" spans="2:2" ht="13.2" x14ac:dyDescent="0.25">
      <c r="B859" s="53"/>
    </row>
    <row r="860" spans="2:2" ht="13.2" x14ac:dyDescent="0.25">
      <c r="B860" s="53"/>
    </row>
    <row r="861" spans="2:2" ht="13.2" x14ac:dyDescent="0.25">
      <c r="B861" s="53"/>
    </row>
    <row r="862" spans="2:2" ht="13.2" x14ac:dyDescent="0.25">
      <c r="B862" s="53"/>
    </row>
    <row r="863" spans="2:2" ht="13.2" x14ac:dyDescent="0.25">
      <c r="B863" s="53"/>
    </row>
    <row r="864" spans="2:2" ht="13.2" x14ac:dyDescent="0.25">
      <c r="B864" s="53"/>
    </row>
    <row r="865" spans="2:2" ht="13.2" x14ac:dyDescent="0.25">
      <c r="B865" s="53"/>
    </row>
    <row r="866" spans="2:2" ht="13.2" x14ac:dyDescent="0.25">
      <c r="B866" s="53"/>
    </row>
    <row r="867" spans="2:2" ht="13.2" x14ac:dyDescent="0.25">
      <c r="B867" s="53"/>
    </row>
    <row r="868" spans="2:2" ht="13.2" x14ac:dyDescent="0.25">
      <c r="B868" s="53"/>
    </row>
    <row r="869" spans="2:2" ht="13.2" x14ac:dyDescent="0.25">
      <c r="B869" s="53"/>
    </row>
    <row r="870" spans="2:2" ht="13.2" x14ac:dyDescent="0.25">
      <c r="B870" s="53"/>
    </row>
    <row r="871" spans="2:2" ht="13.2" x14ac:dyDescent="0.25">
      <c r="B871" s="53"/>
    </row>
    <row r="872" spans="2:2" ht="13.2" x14ac:dyDescent="0.25">
      <c r="B872" s="53"/>
    </row>
    <row r="873" spans="2:2" ht="13.2" x14ac:dyDescent="0.25">
      <c r="B873" s="53"/>
    </row>
    <row r="874" spans="2:2" ht="13.2" x14ac:dyDescent="0.25">
      <c r="B874" s="53"/>
    </row>
    <row r="875" spans="2:2" ht="13.2" x14ac:dyDescent="0.25">
      <c r="B875" s="53"/>
    </row>
    <row r="876" spans="2:2" ht="13.2" x14ac:dyDescent="0.25">
      <c r="B876" s="53"/>
    </row>
    <row r="877" spans="2:2" ht="13.2" x14ac:dyDescent="0.25">
      <c r="B877" s="53"/>
    </row>
    <row r="878" spans="2:2" ht="13.2" x14ac:dyDescent="0.25">
      <c r="B878" s="53"/>
    </row>
    <row r="879" spans="2:2" ht="13.2" x14ac:dyDescent="0.25">
      <c r="B879" s="53"/>
    </row>
    <row r="880" spans="2:2" ht="13.2" x14ac:dyDescent="0.25">
      <c r="B880" s="53"/>
    </row>
    <row r="881" spans="2:2" ht="13.2" x14ac:dyDescent="0.25">
      <c r="B881" s="53"/>
    </row>
    <row r="882" spans="2:2" ht="13.2" x14ac:dyDescent="0.25">
      <c r="B882" s="53"/>
    </row>
    <row r="883" spans="2:2" ht="13.2" x14ac:dyDescent="0.25">
      <c r="B883" s="53"/>
    </row>
    <row r="884" spans="2:2" ht="13.2" x14ac:dyDescent="0.25">
      <c r="B884" s="53"/>
    </row>
    <row r="885" spans="2:2" ht="13.2" x14ac:dyDescent="0.25">
      <c r="B885" s="53"/>
    </row>
    <row r="886" spans="2:2" ht="13.2" x14ac:dyDescent="0.25">
      <c r="B886" s="53"/>
    </row>
    <row r="887" spans="2:2" ht="13.2" x14ac:dyDescent="0.25">
      <c r="B887" s="53"/>
    </row>
    <row r="888" spans="2:2" ht="13.2" x14ac:dyDescent="0.25">
      <c r="B888" s="53"/>
    </row>
    <row r="889" spans="2:2" ht="13.2" x14ac:dyDescent="0.25">
      <c r="B889" s="53"/>
    </row>
    <row r="890" spans="2:2" ht="13.2" x14ac:dyDescent="0.25">
      <c r="B890" s="53"/>
    </row>
    <row r="891" spans="2:2" ht="13.2" x14ac:dyDescent="0.25">
      <c r="B891" s="53"/>
    </row>
    <row r="892" spans="2:2" ht="13.2" x14ac:dyDescent="0.25">
      <c r="B892" s="53"/>
    </row>
    <row r="893" spans="2:2" ht="13.2" x14ac:dyDescent="0.25">
      <c r="B893" s="53"/>
    </row>
    <row r="894" spans="2:2" ht="13.2" x14ac:dyDescent="0.25">
      <c r="B894" s="53"/>
    </row>
    <row r="895" spans="2:2" ht="13.2" x14ac:dyDescent="0.25">
      <c r="B895" s="53"/>
    </row>
    <row r="896" spans="2:2" ht="13.2" x14ac:dyDescent="0.25">
      <c r="B896" s="53"/>
    </row>
    <row r="897" spans="2:2" ht="13.2" x14ac:dyDescent="0.25">
      <c r="B897" s="53"/>
    </row>
    <row r="898" spans="2:2" ht="13.2" x14ac:dyDescent="0.25">
      <c r="B898" s="53"/>
    </row>
    <row r="899" spans="2:2" ht="13.2" x14ac:dyDescent="0.25">
      <c r="B899" s="53"/>
    </row>
    <row r="900" spans="2:2" ht="13.2" x14ac:dyDescent="0.25">
      <c r="B900" s="53"/>
    </row>
    <row r="901" spans="2:2" ht="13.2" x14ac:dyDescent="0.25">
      <c r="B901" s="53"/>
    </row>
    <row r="902" spans="2:2" ht="13.2" x14ac:dyDescent="0.25">
      <c r="B902" s="53"/>
    </row>
    <row r="903" spans="2:2" ht="13.2" x14ac:dyDescent="0.25">
      <c r="B903" s="53"/>
    </row>
    <row r="904" spans="2:2" ht="13.2" x14ac:dyDescent="0.25">
      <c r="B904" s="53"/>
    </row>
    <row r="905" spans="2:2" ht="13.2" x14ac:dyDescent="0.25">
      <c r="B905" s="53"/>
    </row>
    <row r="906" spans="2:2" ht="13.2" x14ac:dyDescent="0.25">
      <c r="B906" s="53"/>
    </row>
    <row r="907" spans="2:2" ht="13.2" x14ac:dyDescent="0.25">
      <c r="B907" s="53"/>
    </row>
    <row r="908" spans="2:2" ht="13.2" x14ac:dyDescent="0.25">
      <c r="B908" s="53"/>
    </row>
    <row r="909" spans="2:2" ht="13.2" x14ac:dyDescent="0.25">
      <c r="B909" s="53"/>
    </row>
    <row r="910" spans="2:2" ht="13.2" x14ac:dyDescent="0.25">
      <c r="B910" s="53"/>
    </row>
    <row r="911" spans="2:2" ht="13.2" x14ac:dyDescent="0.25">
      <c r="B911" s="53"/>
    </row>
    <row r="912" spans="2:2" ht="13.2" x14ac:dyDescent="0.25">
      <c r="B912" s="53"/>
    </row>
    <row r="913" spans="2:2" ht="13.2" x14ac:dyDescent="0.25">
      <c r="B913" s="53"/>
    </row>
    <row r="914" spans="2:2" ht="13.2" x14ac:dyDescent="0.25">
      <c r="B914" s="53"/>
    </row>
    <row r="915" spans="2:2" ht="13.2" x14ac:dyDescent="0.25">
      <c r="B915" s="53"/>
    </row>
    <row r="916" spans="2:2" ht="13.2" x14ac:dyDescent="0.25">
      <c r="B916" s="53"/>
    </row>
    <row r="917" spans="2:2" ht="13.2" x14ac:dyDescent="0.25">
      <c r="B917" s="53"/>
    </row>
    <row r="918" spans="2:2" ht="13.2" x14ac:dyDescent="0.25">
      <c r="B918" s="53"/>
    </row>
    <row r="919" spans="2:2" ht="13.2" x14ac:dyDescent="0.25">
      <c r="B919" s="53"/>
    </row>
    <row r="920" spans="2:2" ht="13.2" x14ac:dyDescent="0.25">
      <c r="B920" s="53"/>
    </row>
    <row r="921" spans="2:2" ht="13.2" x14ac:dyDescent="0.25">
      <c r="B921" s="53"/>
    </row>
    <row r="922" spans="2:2" ht="13.2" x14ac:dyDescent="0.25">
      <c r="B922" s="53"/>
    </row>
    <row r="923" spans="2:2" ht="13.2" x14ac:dyDescent="0.25">
      <c r="B923" s="53"/>
    </row>
    <row r="924" spans="2:2" ht="13.2" x14ac:dyDescent="0.25">
      <c r="B924" s="53"/>
    </row>
    <row r="925" spans="2:2" ht="13.2" x14ac:dyDescent="0.25">
      <c r="B925" s="53"/>
    </row>
    <row r="926" spans="2:2" ht="13.2" x14ac:dyDescent="0.25">
      <c r="B926" s="53"/>
    </row>
    <row r="927" spans="2:2" ht="13.2" x14ac:dyDescent="0.25">
      <c r="B927" s="53"/>
    </row>
    <row r="928" spans="2:2" ht="13.2" x14ac:dyDescent="0.25">
      <c r="B928" s="53"/>
    </row>
    <row r="929" spans="2:2" ht="13.2" x14ac:dyDescent="0.25">
      <c r="B929" s="53"/>
    </row>
    <row r="930" spans="2:2" ht="13.2" x14ac:dyDescent="0.25">
      <c r="B930" s="53"/>
    </row>
    <row r="931" spans="2:2" ht="13.2" x14ac:dyDescent="0.25">
      <c r="B931" s="53"/>
    </row>
    <row r="932" spans="2:2" ht="13.2" x14ac:dyDescent="0.25">
      <c r="B932" s="53"/>
    </row>
    <row r="933" spans="2:2" ht="13.2" x14ac:dyDescent="0.25">
      <c r="B933" s="53"/>
    </row>
    <row r="934" spans="2:2" ht="13.2" x14ac:dyDescent="0.25">
      <c r="B934" s="53"/>
    </row>
    <row r="935" spans="2:2" ht="13.2" x14ac:dyDescent="0.25">
      <c r="B935" s="53"/>
    </row>
    <row r="936" spans="2:2" ht="13.2" x14ac:dyDescent="0.25">
      <c r="B936" s="53"/>
    </row>
    <row r="937" spans="2:2" ht="13.2" x14ac:dyDescent="0.25">
      <c r="B937" s="53"/>
    </row>
    <row r="938" spans="2:2" ht="13.2" x14ac:dyDescent="0.25">
      <c r="B938" s="53"/>
    </row>
    <row r="939" spans="2:2" ht="13.2" x14ac:dyDescent="0.25">
      <c r="B939" s="53"/>
    </row>
    <row r="940" spans="2:2" ht="13.2" x14ac:dyDescent="0.25">
      <c r="B940" s="53"/>
    </row>
    <row r="941" spans="2:2" ht="13.2" x14ac:dyDescent="0.25">
      <c r="B941" s="53"/>
    </row>
    <row r="942" spans="2:2" ht="13.2" x14ac:dyDescent="0.25">
      <c r="B942" s="53"/>
    </row>
    <row r="943" spans="2:2" ht="13.2" x14ac:dyDescent="0.25">
      <c r="B943" s="53"/>
    </row>
    <row r="944" spans="2:2" ht="13.2" x14ac:dyDescent="0.25">
      <c r="B944" s="53"/>
    </row>
    <row r="945" spans="2:2" ht="13.2" x14ac:dyDescent="0.25">
      <c r="B945" s="53"/>
    </row>
    <row r="946" spans="2:2" ht="13.2" x14ac:dyDescent="0.25">
      <c r="B946" s="53"/>
    </row>
    <row r="947" spans="2:2" ht="13.2" x14ac:dyDescent="0.25">
      <c r="B947" s="53"/>
    </row>
    <row r="948" spans="2:2" ht="13.2" x14ac:dyDescent="0.25">
      <c r="B948" s="53"/>
    </row>
    <row r="949" spans="2:2" ht="13.2" x14ac:dyDescent="0.25">
      <c r="B949" s="53"/>
    </row>
    <row r="950" spans="2:2" ht="13.2" x14ac:dyDescent="0.25">
      <c r="B950" s="53"/>
    </row>
    <row r="951" spans="2:2" ht="13.2" x14ac:dyDescent="0.25">
      <c r="B951" s="53"/>
    </row>
    <row r="952" spans="2:2" ht="13.2" x14ac:dyDescent="0.25">
      <c r="B952" s="53"/>
    </row>
    <row r="953" spans="2:2" ht="13.2" x14ac:dyDescent="0.25">
      <c r="B953" s="53"/>
    </row>
    <row r="954" spans="2:2" ht="13.2" x14ac:dyDescent="0.25">
      <c r="B954" s="53"/>
    </row>
    <row r="955" spans="2:2" ht="13.2" x14ac:dyDescent="0.25">
      <c r="B955" s="53"/>
    </row>
    <row r="956" spans="2:2" ht="13.2" x14ac:dyDescent="0.25">
      <c r="B956" s="53"/>
    </row>
    <row r="957" spans="2:2" ht="13.2" x14ac:dyDescent="0.25">
      <c r="B957" s="53"/>
    </row>
    <row r="958" spans="2:2" ht="13.2" x14ac:dyDescent="0.25">
      <c r="B958" s="53"/>
    </row>
    <row r="959" spans="2:2" ht="13.2" x14ac:dyDescent="0.25">
      <c r="B959" s="53"/>
    </row>
    <row r="960" spans="2:2" ht="13.2" x14ac:dyDescent="0.25">
      <c r="B960" s="53"/>
    </row>
    <row r="961" spans="2:2" ht="13.2" x14ac:dyDescent="0.25">
      <c r="B961" s="53"/>
    </row>
    <row r="962" spans="2:2" ht="13.2" x14ac:dyDescent="0.25">
      <c r="B962" s="53"/>
    </row>
    <row r="963" spans="2:2" ht="13.2" x14ac:dyDescent="0.25">
      <c r="B963" s="53"/>
    </row>
    <row r="964" spans="2:2" ht="13.2" x14ac:dyDescent="0.25">
      <c r="B964" s="53"/>
    </row>
    <row r="965" spans="2:2" ht="13.2" x14ac:dyDescent="0.25">
      <c r="B965" s="53"/>
    </row>
    <row r="966" spans="2:2" ht="13.2" x14ac:dyDescent="0.25">
      <c r="B966" s="53"/>
    </row>
    <row r="967" spans="2:2" ht="13.2" x14ac:dyDescent="0.25">
      <c r="B967" s="53"/>
    </row>
    <row r="968" spans="2:2" ht="13.2" x14ac:dyDescent="0.25">
      <c r="B968" s="53"/>
    </row>
    <row r="969" spans="2:2" ht="13.2" x14ac:dyDescent="0.25">
      <c r="B969" s="53"/>
    </row>
    <row r="970" spans="2:2" ht="13.2" x14ac:dyDescent="0.25">
      <c r="B970" s="53"/>
    </row>
    <row r="971" spans="2:2" ht="13.2" x14ac:dyDescent="0.25">
      <c r="B971" s="53"/>
    </row>
    <row r="972" spans="2:2" ht="13.2" x14ac:dyDescent="0.25">
      <c r="B972" s="53"/>
    </row>
    <row r="973" spans="2:2" ht="13.2" x14ac:dyDescent="0.25">
      <c r="B973" s="53"/>
    </row>
    <row r="974" spans="2:2" ht="13.2" x14ac:dyDescent="0.25">
      <c r="B974" s="53"/>
    </row>
    <row r="975" spans="2:2" ht="13.2" x14ac:dyDescent="0.25">
      <c r="B975" s="53"/>
    </row>
    <row r="976" spans="2:2" ht="13.2" x14ac:dyDescent="0.25">
      <c r="B976" s="53"/>
    </row>
    <row r="977" spans="2:2" ht="13.2" x14ac:dyDescent="0.25">
      <c r="B977" s="53"/>
    </row>
    <row r="978" spans="2:2" ht="13.2" x14ac:dyDescent="0.25">
      <c r="B978" s="53"/>
    </row>
    <row r="979" spans="2:2" ht="13.2" x14ac:dyDescent="0.25">
      <c r="B979" s="53"/>
    </row>
    <row r="980" spans="2:2" ht="13.2" x14ac:dyDescent="0.25">
      <c r="B980" s="53"/>
    </row>
    <row r="981" spans="2:2" ht="13.2" x14ac:dyDescent="0.25">
      <c r="B981" s="53"/>
    </row>
    <row r="982" spans="2:2" ht="13.2" x14ac:dyDescent="0.25">
      <c r="B982" s="53"/>
    </row>
    <row r="983" spans="2:2" ht="13.2" x14ac:dyDescent="0.25">
      <c r="B983" s="53"/>
    </row>
    <row r="984" spans="2:2" ht="13.2" x14ac:dyDescent="0.25">
      <c r="B984" s="53"/>
    </row>
    <row r="985" spans="2:2" ht="13.2" x14ac:dyDescent="0.25">
      <c r="B985" s="53"/>
    </row>
    <row r="986" spans="2:2" ht="13.2" x14ac:dyDescent="0.25">
      <c r="B986" s="53"/>
    </row>
    <row r="987" spans="2:2" ht="13.2" x14ac:dyDescent="0.25">
      <c r="B987" s="53"/>
    </row>
    <row r="988" spans="2:2" ht="13.2" x14ac:dyDescent="0.25">
      <c r="B988" s="53"/>
    </row>
    <row r="989" spans="2:2" ht="13.2" x14ac:dyDescent="0.25">
      <c r="B989" s="53"/>
    </row>
    <row r="990" spans="2:2" ht="13.2" x14ac:dyDescent="0.25">
      <c r="B990" s="53"/>
    </row>
    <row r="991" spans="2:2" ht="13.2" x14ac:dyDescent="0.25">
      <c r="B991" s="53"/>
    </row>
    <row r="992" spans="2:2" ht="13.2" x14ac:dyDescent="0.25">
      <c r="B992" s="53"/>
    </row>
    <row r="993" spans="2:2" ht="13.2" x14ac:dyDescent="0.25">
      <c r="B993" s="53"/>
    </row>
    <row r="994" spans="2:2" ht="13.2" x14ac:dyDescent="0.25">
      <c r="B994" s="53"/>
    </row>
    <row r="995" spans="2:2" ht="13.2" x14ac:dyDescent="0.25">
      <c r="B995" s="53"/>
    </row>
    <row r="996" spans="2:2" ht="13.2" x14ac:dyDescent="0.25">
      <c r="B996" s="53"/>
    </row>
    <row r="997" spans="2:2" ht="13.2" x14ac:dyDescent="0.25">
      <c r="B997" s="53"/>
    </row>
    <row r="998" spans="2:2" ht="13.2" x14ac:dyDescent="0.25">
      <c r="B998" s="53"/>
    </row>
    <row r="999" spans="2:2" ht="13.2" x14ac:dyDescent="0.25">
      <c r="B999" s="53"/>
    </row>
    <row r="1000" spans="2:2" ht="13.2" x14ac:dyDescent="0.25">
      <c r="B1000" s="53"/>
    </row>
    <row r="1001" spans="2:2" ht="13.2" x14ac:dyDescent="0.25">
      <c r="B1001" s="53"/>
    </row>
    <row r="1002" spans="2:2" ht="13.2" x14ac:dyDescent="0.25">
      <c r="B1002" s="53"/>
    </row>
    <row r="1003" spans="2:2" ht="13.2" x14ac:dyDescent="0.25">
      <c r="B1003" s="53"/>
    </row>
    <row r="1004" spans="2:2" ht="13.2" x14ac:dyDescent="0.25">
      <c r="B1004" s="53"/>
    </row>
    <row r="1005" spans="2:2" ht="13.2" x14ac:dyDescent="0.25">
      <c r="B1005" s="53"/>
    </row>
    <row r="1006" spans="2:2" ht="13.2" x14ac:dyDescent="0.25">
      <c r="B1006" s="53"/>
    </row>
    <row r="1007" spans="2:2" ht="13.2" x14ac:dyDescent="0.25">
      <c r="B1007" s="53"/>
    </row>
    <row r="1008" spans="2:2" ht="13.2" x14ac:dyDescent="0.25">
      <c r="B1008" s="53"/>
    </row>
    <row r="1009" spans="2:2" ht="13.2" x14ac:dyDescent="0.25">
      <c r="B1009" s="53"/>
    </row>
    <row r="1010" spans="2:2" ht="13.2" x14ac:dyDescent="0.25">
      <c r="B1010" s="53"/>
    </row>
    <row r="1011" spans="2:2" ht="13.2" x14ac:dyDescent="0.25">
      <c r="B1011" s="53"/>
    </row>
    <row r="1012" spans="2:2" ht="13.2" x14ac:dyDescent="0.25">
      <c r="B1012" s="53"/>
    </row>
    <row r="1013" spans="2:2" ht="13.2" x14ac:dyDescent="0.25">
      <c r="B1013" s="53"/>
    </row>
    <row r="1014" spans="2:2" ht="13.2" x14ac:dyDescent="0.25">
      <c r="B1014" s="53"/>
    </row>
    <row r="1015" spans="2:2" ht="13.2" x14ac:dyDescent="0.25">
      <c r="B1015" s="53"/>
    </row>
    <row r="1016" spans="2:2" ht="13.2" x14ac:dyDescent="0.25">
      <c r="B1016" s="53"/>
    </row>
    <row r="1017" spans="2:2" ht="13.2" x14ac:dyDescent="0.25">
      <c r="B1017" s="53"/>
    </row>
    <row r="1018" spans="2:2" ht="13.2" x14ac:dyDescent="0.25">
      <c r="B1018" s="53"/>
    </row>
    <row r="1019" spans="2:2" ht="13.2" x14ac:dyDescent="0.25">
      <c r="B1019" s="53"/>
    </row>
    <row r="1020" spans="2:2" ht="13.2" x14ac:dyDescent="0.25">
      <c r="B1020" s="53"/>
    </row>
    <row r="1021" spans="2:2" ht="13.2" x14ac:dyDescent="0.25">
      <c r="B1021" s="53"/>
    </row>
    <row r="1022" spans="2:2" ht="13.2" x14ac:dyDescent="0.25">
      <c r="B1022" s="53"/>
    </row>
    <row r="1023" spans="2:2" ht="13.2" x14ac:dyDescent="0.25">
      <c r="B1023" s="53"/>
    </row>
    <row r="1024" spans="2:2" ht="13.2" x14ac:dyDescent="0.25">
      <c r="B1024" s="53"/>
    </row>
    <row r="1025" spans="2:2" ht="13.2" x14ac:dyDescent="0.25">
      <c r="B1025" s="53"/>
    </row>
    <row r="1026" spans="2:2" ht="13.2" x14ac:dyDescent="0.25">
      <c r="B1026" s="53"/>
    </row>
    <row r="1027" spans="2:2" ht="13.2" x14ac:dyDescent="0.25">
      <c r="B1027" s="53"/>
    </row>
    <row r="1028" spans="2:2" ht="13.2" x14ac:dyDescent="0.25">
      <c r="B1028" s="53"/>
    </row>
    <row r="1029" spans="2:2" ht="13.2" x14ac:dyDescent="0.25">
      <c r="B1029" s="53"/>
    </row>
    <row r="1030" spans="2:2" ht="13.2" x14ac:dyDescent="0.25">
      <c r="B1030" s="53"/>
    </row>
    <row r="1031" spans="2:2" ht="13.2" x14ac:dyDescent="0.25">
      <c r="B1031" s="53"/>
    </row>
    <row r="1032" spans="2:2" ht="13.2" x14ac:dyDescent="0.25">
      <c r="B1032" s="53"/>
    </row>
    <row r="1033" spans="2:2" ht="13.2" x14ac:dyDescent="0.25">
      <c r="B1033" s="53"/>
    </row>
    <row r="1034" spans="2:2" ht="13.2" x14ac:dyDescent="0.25">
      <c r="B1034" s="53"/>
    </row>
    <row r="1035" spans="2:2" ht="13.2" x14ac:dyDescent="0.25">
      <c r="B1035" s="53"/>
    </row>
    <row r="1036" spans="2:2" ht="13.2" x14ac:dyDescent="0.25">
      <c r="B1036" s="53"/>
    </row>
    <row r="1037" spans="2:2" ht="13.2" x14ac:dyDescent="0.25">
      <c r="B1037" s="53"/>
    </row>
    <row r="1038" spans="2:2" ht="13.2" x14ac:dyDescent="0.25">
      <c r="B1038" s="53"/>
    </row>
    <row r="1039" spans="2:2" ht="13.2" x14ac:dyDescent="0.25">
      <c r="B1039" s="53"/>
    </row>
    <row r="1040" spans="2:2" ht="13.2" x14ac:dyDescent="0.25">
      <c r="B1040" s="53"/>
    </row>
    <row r="1041" spans="2:2" ht="13.2" x14ac:dyDescent="0.25">
      <c r="B1041" s="53"/>
    </row>
    <row r="1042" spans="2:2" ht="13.2" x14ac:dyDescent="0.25">
      <c r="B1042" s="53"/>
    </row>
    <row r="1043" spans="2:2" ht="13.2" x14ac:dyDescent="0.25">
      <c r="B1043" s="53"/>
    </row>
    <row r="1044" spans="2:2" ht="13.2" x14ac:dyDescent="0.25">
      <c r="B1044" s="53"/>
    </row>
    <row r="1045" spans="2:2" ht="13.2" x14ac:dyDescent="0.25">
      <c r="B1045" s="53"/>
    </row>
    <row r="1046" spans="2:2" ht="13.2" x14ac:dyDescent="0.25">
      <c r="B1046" s="53"/>
    </row>
    <row r="1047" spans="2:2" ht="13.2" x14ac:dyDescent="0.25">
      <c r="B1047" s="53"/>
    </row>
    <row r="1048" spans="2:2" ht="13.2" x14ac:dyDescent="0.25">
      <c r="B1048" s="53"/>
    </row>
    <row r="1049" spans="2:2" ht="13.2" x14ac:dyDescent="0.25">
      <c r="B1049" s="53"/>
    </row>
    <row r="1050" spans="2:2" ht="13.2" x14ac:dyDescent="0.25">
      <c r="B1050" s="53"/>
    </row>
    <row r="1051" spans="2:2" ht="13.2" x14ac:dyDescent="0.25">
      <c r="B1051" s="53"/>
    </row>
    <row r="1052" spans="2:2" ht="13.2" x14ac:dyDescent="0.25">
      <c r="B1052" s="53"/>
    </row>
    <row r="1053" spans="2:2" ht="13.2" x14ac:dyDescent="0.25">
      <c r="B1053" s="53"/>
    </row>
    <row r="1054" spans="2:2" ht="13.2" x14ac:dyDescent="0.25">
      <c r="B1054" s="53"/>
    </row>
    <row r="1055" spans="2:2" ht="13.2" x14ac:dyDescent="0.25">
      <c r="B1055" s="53"/>
    </row>
    <row r="1056" spans="2:2" ht="13.2" x14ac:dyDescent="0.25">
      <c r="B1056" s="53"/>
    </row>
    <row r="1057" spans="2:2" ht="13.2" x14ac:dyDescent="0.25">
      <c r="B1057" s="53"/>
    </row>
    <row r="1058" spans="2:2" ht="13.2" x14ac:dyDescent="0.25">
      <c r="B1058" s="53"/>
    </row>
    <row r="1059" spans="2:2" ht="13.2" x14ac:dyDescent="0.25">
      <c r="B1059" s="53"/>
    </row>
    <row r="1060" spans="2:2" ht="13.2" x14ac:dyDescent="0.25">
      <c r="B1060" s="53"/>
    </row>
    <row r="1061" spans="2:2" ht="13.2" x14ac:dyDescent="0.25">
      <c r="B1061" s="53"/>
    </row>
    <row r="1062" spans="2:2" ht="13.2" x14ac:dyDescent="0.25">
      <c r="B1062" s="53"/>
    </row>
    <row r="1063" spans="2:2" ht="13.2" x14ac:dyDescent="0.25">
      <c r="B1063" s="53"/>
    </row>
    <row r="1064" spans="2:2" ht="13.2" x14ac:dyDescent="0.25">
      <c r="B1064" s="53"/>
    </row>
    <row r="1065" spans="2:2" ht="13.2" x14ac:dyDescent="0.25">
      <c r="B1065" s="53"/>
    </row>
    <row r="1066" spans="2:2" ht="13.2" x14ac:dyDescent="0.25">
      <c r="B1066" s="53"/>
    </row>
    <row r="1067" spans="2:2" ht="13.2" x14ac:dyDescent="0.25">
      <c r="B1067" s="53"/>
    </row>
    <row r="1068" spans="2:2" ht="13.2" x14ac:dyDescent="0.25">
      <c r="B1068" s="53"/>
    </row>
    <row r="1069" spans="2:2" ht="13.2" x14ac:dyDescent="0.25">
      <c r="B1069" s="53"/>
    </row>
    <row r="1070" spans="2:2" ht="13.2" x14ac:dyDescent="0.25">
      <c r="B1070" s="53"/>
    </row>
    <row r="1071" spans="2:2" ht="13.2" x14ac:dyDescent="0.25">
      <c r="B1071" s="53"/>
    </row>
    <row r="1072" spans="2:2" ht="13.2" x14ac:dyDescent="0.25">
      <c r="B1072" s="53"/>
    </row>
    <row r="1073" spans="2:2" ht="13.2" x14ac:dyDescent="0.25">
      <c r="B1073" s="53"/>
    </row>
    <row r="1074" spans="2:2" ht="13.2" x14ac:dyDescent="0.25">
      <c r="B1074" s="53"/>
    </row>
    <row r="1075" spans="2:2" ht="13.2" x14ac:dyDescent="0.25">
      <c r="B1075" s="53"/>
    </row>
    <row r="1076" spans="2:2" ht="13.2" x14ac:dyDescent="0.25">
      <c r="B1076" s="53"/>
    </row>
    <row r="1077" spans="2:2" ht="13.2" x14ac:dyDescent="0.25">
      <c r="B1077" s="53"/>
    </row>
    <row r="1078" spans="2:2" ht="13.2" x14ac:dyDescent="0.25">
      <c r="B1078" s="53"/>
    </row>
    <row r="1079" spans="2:2" ht="13.2" x14ac:dyDescent="0.25">
      <c r="B1079" s="53"/>
    </row>
    <row r="1080" spans="2:2" ht="13.2" x14ac:dyDescent="0.25">
      <c r="B1080" s="53"/>
    </row>
    <row r="1081" spans="2:2" ht="13.2" x14ac:dyDescent="0.25">
      <c r="B1081" s="53"/>
    </row>
    <row r="1082" spans="2:2" ht="13.2" x14ac:dyDescent="0.25">
      <c r="B1082" s="53"/>
    </row>
    <row r="1083" spans="2:2" ht="13.2" x14ac:dyDescent="0.25">
      <c r="B1083" s="53"/>
    </row>
    <row r="1084" spans="2:2" ht="13.2" x14ac:dyDescent="0.25">
      <c r="B1084" s="53"/>
    </row>
    <row r="1085" spans="2:2" ht="13.2" x14ac:dyDescent="0.25">
      <c r="B1085" s="53"/>
    </row>
    <row r="1086" spans="2:2" ht="13.2" x14ac:dyDescent="0.25">
      <c r="B1086" s="53"/>
    </row>
    <row r="1087" spans="2:2" ht="13.2" x14ac:dyDescent="0.25">
      <c r="B1087" s="53"/>
    </row>
    <row r="1088" spans="2:2" ht="13.2" x14ac:dyDescent="0.25">
      <c r="B1088" s="53"/>
    </row>
    <row r="1089" spans="2:2" ht="13.2" x14ac:dyDescent="0.25">
      <c r="B1089" s="53"/>
    </row>
    <row r="1090" spans="2:2" ht="13.2" x14ac:dyDescent="0.25">
      <c r="B1090" s="53"/>
    </row>
    <row r="1091" spans="2:2" ht="13.2" x14ac:dyDescent="0.25">
      <c r="B1091" s="53"/>
    </row>
    <row r="1092" spans="2:2" ht="13.2" x14ac:dyDescent="0.25">
      <c r="B1092" s="53"/>
    </row>
    <row r="1093" spans="2:2" ht="13.2" x14ac:dyDescent="0.25">
      <c r="B1093" s="53"/>
    </row>
    <row r="1094" spans="2:2" ht="13.2" x14ac:dyDescent="0.25">
      <c r="B1094" s="53"/>
    </row>
    <row r="1095" spans="2:2" ht="13.2" x14ac:dyDescent="0.25">
      <c r="B1095" s="53"/>
    </row>
    <row r="1096" spans="2:2" ht="13.2" x14ac:dyDescent="0.25">
      <c r="B1096" s="53"/>
    </row>
    <row r="1097" spans="2:2" ht="13.2" x14ac:dyDescent="0.25">
      <c r="B1097" s="53"/>
    </row>
    <row r="1098" spans="2:2" ht="13.2" x14ac:dyDescent="0.25">
      <c r="B1098" s="53"/>
    </row>
    <row r="1099" spans="2:2" ht="13.2" x14ac:dyDescent="0.25">
      <c r="B1099" s="53"/>
    </row>
    <row r="1100" spans="2:2" ht="13.2" x14ac:dyDescent="0.25">
      <c r="B1100" s="53"/>
    </row>
    <row r="1101" spans="2:2" ht="13.2" x14ac:dyDescent="0.25">
      <c r="B1101" s="53"/>
    </row>
    <row r="1102" spans="2:2" ht="13.2" x14ac:dyDescent="0.25">
      <c r="B1102" s="53"/>
    </row>
    <row r="1103" spans="2:2" ht="13.2" x14ac:dyDescent="0.25">
      <c r="B1103" s="53"/>
    </row>
    <row r="1104" spans="2:2" ht="13.2" x14ac:dyDescent="0.25">
      <c r="B1104" s="53"/>
    </row>
    <row r="1105" spans="2:2" ht="13.2" x14ac:dyDescent="0.25">
      <c r="B1105" s="53"/>
    </row>
    <row r="1106" spans="2:2" ht="13.2" x14ac:dyDescent="0.25">
      <c r="B1106" s="53"/>
    </row>
    <row r="1107" spans="2:2" ht="13.2" x14ac:dyDescent="0.25">
      <c r="B1107" s="53"/>
    </row>
    <row r="1108" spans="2:2" ht="13.2" x14ac:dyDescent="0.25">
      <c r="B1108" s="53"/>
    </row>
    <row r="1109" spans="2:2" ht="13.2" x14ac:dyDescent="0.25">
      <c r="B1109" s="53"/>
    </row>
    <row r="1110" spans="2:2" ht="13.2" x14ac:dyDescent="0.25">
      <c r="B1110" s="53"/>
    </row>
    <row r="1111" spans="2:2" ht="13.2" x14ac:dyDescent="0.25">
      <c r="B1111" s="53"/>
    </row>
    <row r="1112" spans="2:2" ht="13.2" x14ac:dyDescent="0.25">
      <c r="B1112" s="53"/>
    </row>
    <row r="1113" spans="2:2" ht="13.2" x14ac:dyDescent="0.25">
      <c r="B1113" s="53"/>
    </row>
    <row r="1114" spans="2:2" ht="13.2" x14ac:dyDescent="0.25">
      <c r="B1114" s="53"/>
    </row>
    <row r="1115" spans="2:2" ht="13.2" x14ac:dyDescent="0.25">
      <c r="B1115" s="53"/>
    </row>
    <row r="1116" spans="2:2" ht="13.2" x14ac:dyDescent="0.25">
      <c r="B1116" s="53"/>
    </row>
    <row r="1117" spans="2:2" ht="13.2" x14ac:dyDescent="0.25">
      <c r="B1117" s="53"/>
    </row>
    <row r="1118" spans="2:2" ht="13.2" x14ac:dyDescent="0.25">
      <c r="B1118" s="53"/>
    </row>
    <row r="1119" spans="2:2" ht="13.2" x14ac:dyDescent="0.25">
      <c r="B1119" s="53"/>
    </row>
    <row r="1120" spans="2:2" ht="13.2" x14ac:dyDescent="0.25">
      <c r="B1120" s="53"/>
    </row>
    <row r="1121" spans="2:2" ht="13.2" x14ac:dyDescent="0.25">
      <c r="B1121" s="53"/>
    </row>
    <row r="1122" spans="2:2" ht="13.2" x14ac:dyDescent="0.25">
      <c r="B1122" s="53"/>
    </row>
    <row r="1123" spans="2:2" ht="13.2" x14ac:dyDescent="0.25">
      <c r="B1123" s="53"/>
    </row>
    <row r="1124" spans="2:2" ht="13.2" x14ac:dyDescent="0.25">
      <c r="B1124" s="53"/>
    </row>
    <row r="1125" spans="2:2" ht="13.2" x14ac:dyDescent="0.25">
      <c r="B1125" s="53"/>
    </row>
    <row r="1126" spans="2:2" ht="13.2" x14ac:dyDescent="0.25">
      <c r="B1126" s="53"/>
    </row>
    <row r="1127" spans="2:2" ht="13.2" x14ac:dyDescent="0.25">
      <c r="B1127" s="53"/>
    </row>
    <row r="1128" spans="2:2" ht="13.2" x14ac:dyDescent="0.25">
      <c r="B1128" s="53"/>
    </row>
    <row r="1129" spans="2:2" ht="13.2" x14ac:dyDescent="0.25">
      <c r="B1129" s="53"/>
    </row>
    <row r="1130" spans="2:2" ht="13.2" x14ac:dyDescent="0.25">
      <c r="B1130" s="53"/>
    </row>
    <row r="1131" spans="2:2" ht="13.2" x14ac:dyDescent="0.25">
      <c r="B1131" s="53"/>
    </row>
    <row r="1132" spans="2:2" ht="13.2" x14ac:dyDescent="0.25">
      <c r="B1132" s="53"/>
    </row>
    <row r="1133" spans="2:2" ht="13.2" x14ac:dyDescent="0.25">
      <c r="B1133" s="53"/>
    </row>
    <row r="1134" spans="2:2" ht="13.2" x14ac:dyDescent="0.25">
      <c r="B1134" s="53"/>
    </row>
    <row r="1135" spans="2:2" ht="13.2" x14ac:dyDescent="0.25">
      <c r="B1135" s="53"/>
    </row>
    <row r="1136" spans="2:2" ht="13.2" x14ac:dyDescent="0.25">
      <c r="B1136" s="53"/>
    </row>
    <row r="1137" spans="2:2" ht="13.2" x14ac:dyDescent="0.25">
      <c r="B1137" s="53"/>
    </row>
    <row r="1138" spans="2:2" ht="13.2" x14ac:dyDescent="0.25">
      <c r="B1138" s="53"/>
    </row>
    <row r="1139" spans="2:2" ht="13.2" x14ac:dyDescent="0.25">
      <c r="B1139" s="53"/>
    </row>
    <row r="1140" spans="2:2" ht="13.2" x14ac:dyDescent="0.25">
      <c r="B1140" s="53"/>
    </row>
    <row r="1141" spans="2:2" ht="13.2" x14ac:dyDescent="0.25">
      <c r="B1141" s="53"/>
    </row>
    <row r="1142" spans="2:2" ht="13.2" x14ac:dyDescent="0.25">
      <c r="B1142" s="53"/>
    </row>
    <row r="1143" spans="2:2" ht="13.2" x14ac:dyDescent="0.25">
      <c r="B1143" s="53"/>
    </row>
    <row r="1144" spans="2:2" ht="13.2" x14ac:dyDescent="0.25">
      <c r="B1144" s="53"/>
    </row>
    <row r="1145" spans="2:2" ht="13.2" x14ac:dyDescent="0.25">
      <c r="B1145" s="53"/>
    </row>
    <row r="1146" spans="2:2" ht="13.2" x14ac:dyDescent="0.25">
      <c r="B1146" s="53"/>
    </row>
    <row r="1147" spans="2:2" ht="13.2" x14ac:dyDescent="0.25">
      <c r="B1147" s="53"/>
    </row>
    <row r="1148" spans="2:2" ht="13.2" x14ac:dyDescent="0.25">
      <c r="B1148" s="53"/>
    </row>
    <row r="1149" spans="2:2" ht="13.2" x14ac:dyDescent="0.25">
      <c r="B1149" s="53"/>
    </row>
    <row r="1150" spans="2:2" ht="13.2" x14ac:dyDescent="0.25">
      <c r="B1150" s="53"/>
    </row>
    <row r="1151" spans="2:2" ht="13.2" x14ac:dyDescent="0.25">
      <c r="B1151" s="53"/>
    </row>
    <row r="1152" spans="2:2" ht="13.2" x14ac:dyDescent="0.25">
      <c r="B1152" s="53"/>
    </row>
    <row r="1153" spans="2:2" ht="13.2" x14ac:dyDescent="0.25">
      <c r="B1153" s="53"/>
    </row>
    <row r="1154" spans="2:2" ht="13.2" x14ac:dyDescent="0.25">
      <c r="B1154" s="53"/>
    </row>
    <row r="1155" spans="2:2" ht="13.2" x14ac:dyDescent="0.25">
      <c r="B1155" s="53"/>
    </row>
    <row r="1156" spans="2:2" ht="13.2" x14ac:dyDescent="0.25">
      <c r="B1156" s="53"/>
    </row>
    <row r="1157" spans="2:2" ht="13.2" x14ac:dyDescent="0.25">
      <c r="B1157" s="53"/>
    </row>
    <row r="1158" spans="2:2" ht="13.2" x14ac:dyDescent="0.25">
      <c r="B1158" s="53"/>
    </row>
    <row r="1159" spans="2:2" ht="13.2" x14ac:dyDescent="0.25">
      <c r="B1159" s="53"/>
    </row>
    <row r="1160" spans="2:2" ht="13.2" x14ac:dyDescent="0.25">
      <c r="B1160" s="53"/>
    </row>
    <row r="1161" spans="2:2" ht="13.2" x14ac:dyDescent="0.25">
      <c r="B1161" s="53"/>
    </row>
    <row r="1162" spans="2:2" ht="13.2" x14ac:dyDescent="0.25">
      <c r="B1162" s="53"/>
    </row>
    <row r="1163" spans="2:2" ht="13.2" x14ac:dyDescent="0.25">
      <c r="B1163" s="53"/>
    </row>
    <row r="1164" spans="2:2" ht="13.2" x14ac:dyDescent="0.25">
      <c r="B1164" s="53"/>
    </row>
    <row r="1165" spans="2:2" ht="13.2" x14ac:dyDescent="0.25">
      <c r="B1165" s="53"/>
    </row>
    <row r="1166" spans="2:2" ht="13.2" x14ac:dyDescent="0.25">
      <c r="B1166" s="53"/>
    </row>
    <row r="1167" spans="2:2" ht="13.2" x14ac:dyDescent="0.25">
      <c r="B1167" s="53"/>
    </row>
    <row r="1168" spans="2:2" ht="13.2" x14ac:dyDescent="0.25">
      <c r="B1168" s="53"/>
    </row>
    <row r="1169" spans="2:2" ht="13.2" x14ac:dyDescent="0.25">
      <c r="B1169" s="53"/>
    </row>
    <row r="1170" spans="2:2" ht="13.2" x14ac:dyDescent="0.25">
      <c r="B1170" s="53"/>
    </row>
    <row r="1171" spans="2:2" ht="13.2" x14ac:dyDescent="0.25">
      <c r="B1171" s="53"/>
    </row>
    <row r="1172" spans="2:2" ht="13.2" x14ac:dyDescent="0.25">
      <c r="B1172" s="53"/>
    </row>
    <row r="1173" spans="2:2" ht="13.2" x14ac:dyDescent="0.25">
      <c r="B1173" s="53"/>
    </row>
    <row r="1174" spans="2:2" ht="13.2" x14ac:dyDescent="0.25">
      <c r="B1174" s="53"/>
    </row>
    <row r="1175" spans="2:2" ht="13.2" x14ac:dyDescent="0.25">
      <c r="B1175" s="53"/>
    </row>
    <row r="1176" spans="2:2" ht="13.2" x14ac:dyDescent="0.25">
      <c r="B1176" s="53"/>
    </row>
    <row r="1177" spans="2:2" ht="13.2" x14ac:dyDescent="0.25">
      <c r="B1177" s="53"/>
    </row>
    <row r="1178" spans="2:2" ht="13.2" x14ac:dyDescent="0.25">
      <c r="B1178" s="53"/>
    </row>
    <row r="1179" spans="2:2" ht="13.2" x14ac:dyDescent="0.25">
      <c r="B1179" s="53"/>
    </row>
    <row r="1180" spans="2:2" ht="13.2" x14ac:dyDescent="0.25">
      <c r="B1180" s="53"/>
    </row>
    <row r="1181" spans="2:2" ht="13.2" x14ac:dyDescent="0.25">
      <c r="B1181" s="53"/>
    </row>
    <row r="1182" spans="2:2" ht="13.2" x14ac:dyDescent="0.25">
      <c r="B1182" s="53"/>
    </row>
    <row r="1183" spans="2:2" ht="13.2" x14ac:dyDescent="0.25">
      <c r="B1183" s="53"/>
    </row>
    <row r="1184" spans="2:2" ht="13.2" x14ac:dyDescent="0.25">
      <c r="B1184" s="53"/>
    </row>
    <row r="1185" spans="2:2" ht="13.2" x14ac:dyDescent="0.25">
      <c r="B1185" s="53"/>
    </row>
    <row r="1186" spans="2:2" ht="13.2" x14ac:dyDescent="0.25">
      <c r="B1186" s="53"/>
    </row>
    <row r="1187" spans="2:2" ht="13.2" x14ac:dyDescent="0.25">
      <c r="B1187" s="53"/>
    </row>
    <row r="1188" spans="2:2" ht="13.2" x14ac:dyDescent="0.25">
      <c r="B1188" s="53"/>
    </row>
    <row r="1189" spans="2:2" ht="13.2" x14ac:dyDescent="0.25">
      <c r="B1189" s="53"/>
    </row>
    <row r="1190" spans="2:2" ht="13.2" x14ac:dyDescent="0.25">
      <c r="B1190" s="53"/>
    </row>
    <row r="1191" spans="2:2" ht="13.2" x14ac:dyDescent="0.25">
      <c r="B1191" s="53"/>
    </row>
    <row r="1192" spans="2:2" ht="13.2" x14ac:dyDescent="0.25">
      <c r="B1192" s="53"/>
    </row>
    <row r="1193" spans="2:2" ht="13.2" x14ac:dyDescent="0.25">
      <c r="B1193" s="53"/>
    </row>
    <row r="1194" spans="2:2" ht="13.2" x14ac:dyDescent="0.25">
      <c r="B1194" s="53"/>
    </row>
    <row r="1195" spans="2:2" ht="13.2" x14ac:dyDescent="0.25">
      <c r="B1195" s="53"/>
    </row>
    <row r="1196" spans="2:2" ht="13.2" x14ac:dyDescent="0.25">
      <c r="B1196" s="53"/>
    </row>
    <row r="1197" spans="2:2" ht="13.2" x14ac:dyDescent="0.25">
      <c r="B1197" s="53"/>
    </row>
    <row r="1198" spans="2:2" ht="13.2" x14ac:dyDescent="0.25">
      <c r="B1198" s="53"/>
    </row>
    <row r="1199" spans="2:2" ht="13.2" x14ac:dyDescent="0.25">
      <c r="B1199" s="53"/>
    </row>
    <row r="1200" spans="2:2" ht="13.2" x14ac:dyDescent="0.25">
      <c r="B1200" s="53"/>
    </row>
    <row r="1201" spans="2:2" ht="13.2" x14ac:dyDescent="0.25">
      <c r="B1201" s="53"/>
    </row>
    <row r="1202" spans="2:2" ht="13.2" x14ac:dyDescent="0.25">
      <c r="B1202" s="53"/>
    </row>
    <row r="1203" spans="2:2" ht="13.2" x14ac:dyDescent="0.25">
      <c r="B1203" s="53"/>
    </row>
    <row r="1204" spans="2:2" ht="13.2" x14ac:dyDescent="0.25">
      <c r="B1204" s="53"/>
    </row>
    <row r="1205" spans="2:2" ht="13.2" x14ac:dyDescent="0.25">
      <c r="B1205" s="53"/>
    </row>
    <row r="1206" spans="2:2" ht="13.2" x14ac:dyDescent="0.25">
      <c r="B1206" s="53"/>
    </row>
    <row r="1207" spans="2:2" ht="13.2" x14ac:dyDescent="0.25">
      <c r="B1207" s="53"/>
    </row>
    <row r="1208" spans="2:2" ht="13.2" x14ac:dyDescent="0.25">
      <c r="B1208" s="53"/>
    </row>
    <row r="1209" spans="2:2" ht="13.2" x14ac:dyDescent="0.25">
      <c r="B1209" s="53"/>
    </row>
    <row r="1210" spans="2:2" ht="13.2" x14ac:dyDescent="0.25">
      <c r="B1210" s="53"/>
    </row>
    <row r="1211" spans="2:2" ht="13.2" x14ac:dyDescent="0.25">
      <c r="B1211" s="53"/>
    </row>
    <row r="1212" spans="2:2" ht="13.2" x14ac:dyDescent="0.25">
      <c r="B1212" s="53"/>
    </row>
    <row r="1213" spans="2:2" ht="13.2" x14ac:dyDescent="0.25">
      <c r="B1213" s="53"/>
    </row>
    <row r="1214" spans="2:2" ht="13.2" x14ac:dyDescent="0.25">
      <c r="B1214" s="53"/>
    </row>
    <row r="1215" spans="2:2" ht="13.2" x14ac:dyDescent="0.25">
      <c r="B1215" s="53"/>
    </row>
    <row r="1216" spans="2:2" ht="13.2" x14ac:dyDescent="0.25">
      <c r="B1216" s="53"/>
    </row>
    <row r="1217" spans="2:2" ht="13.2" x14ac:dyDescent="0.25">
      <c r="B1217" s="53"/>
    </row>
    <row r="1218" spans="2:2" ht="13.2" x14ac:dyDescent="0.25">
      <c r="B1218" s="53"/>
    </row>
    <row r="1219" spans="2:2" ht="13.2" x14ac:dyDescent="0.25">
      <c r="B1219" s="53"/>
    </row>
    <row r="1220" spans="2:2" ht="13.2" x14ac:dyDescent="0.25">
      <c r="B1220" s="53"/>
    </row>
    <row r="1221" spans="2:2" ht="13.2" x14ac:dyDescent="0.25">
      <c r="B1221" s="53"/>
    </row>
    <row r="1222" spans="2:2" ht="13.2" x14ac:dyDescent="0.25">
      <c r="B1222" s="53"/>
    </row>
    <row r="1223" spans="2:2" ht="13.2" x14ac:dyDescent="0.25">
      <c r="B1223" s="53"/>
    </row>
    <row r="1224" spans="2:2" ht="13.2" x14ac:dyDescent="0.25">
      <c r="B1224" s="53"/>
    </row>
    <row r="1225" spans="2:2" ht="13.2" x14ac:dyDescent="0.25">
      <c r="B1225" s="53"/>
    </row>
    <row r="1226" spans="2:2" ht="13.2" x14ac:dyDescent="0.25">
      <c r="B1226" s="53"/>
    </row>
    <row r="1227" spans="2:2" ht="13.2" x14ac:dyDescent="0.25">
      <c r="B1227" s="53"/>
    </row>
    <row r="1228" spans="2:2" ht="13.2" x14ac:dyDescent="0.25">
      <c r="B1228" s="53"/>
    </row>
    <row r="1229" spans="2:2" ht="13.2" x14ac:dyDescent="0.25">
      <c r="B1229" s="53"/>
    </row>
    <row r="1230" spans="2:2" ht="13.2" x14ac:dyDescent="0.25">
      <c r="B1230" s="53"/>
    </row>
    <row r="1231" spans="2:2" ht="13.2" x14ac:dyDescent="0.25">
      <c r="B1231" s="53"/>
    </row>
    <row r="1232" spans="2:2" ht="13.2" x14ac:dyDescent="0.25">
      <c r="B1232" s="53"/>
    </row>
    <row r="1233" spans="2:2" ht="13.2" x14ac:dyDescent="0.25">
      <c r="B1233" s="53"/>
    </row>
    <row r="1234" spans="2:2" ht="13.2" x14ac:dyDescent="0.25">
      <c r="B1234" s="53"/>
    </row>
    <row r="1235" spans="2:2" ht="13.2" x14ac:dyDescent="0.25">
      <c r="B1235" s="53"/>
    </row>
    <row r="1236" spans="2:2" ht="13.2" x14ac:dyDescent="0.25">
      <c r="B1236" s="53"/>
    </row>
    <row r="1237" spans="2:2" ht="13.2" x14ac:dyDescent="0.25">
      <c r="B1237" s="53"/>
    </row>
    <row r="1238" spans="2:2" ht="13.2" x14ac:dyDescent="0.25">
      <c r="B1238" s="53"/>
    </row>
    <row r="1239" spans="2:2" ht="13.2" x14ac:dyDescent="0.25">
      <c r="B1239" s="53"/>
    </row>
    <row r="1240" spans="2:2" ht="13.2" x14ac:dyDescent="0.25">
      <c r="B1240" s="53"/>
    </row>
    <row r="1241" spans="2:2" ht="13.2" x14ac:dyDescent="0.25">
      <c r="B1241" s="53"/>
    </row>
    <row r="1242" spans="2:2" ht="13.2" x14ac:dyDescent="0.25">
      <c r="B1242" s="53"/>
    </row>
    <row r="1243" spans="2:2" ht="13.2" x14ac:dyDescent="0.25">
      <c r="B1243" s="53"/>
    </row>
    <row r="1244" spans="2:2" ht="13.2" x14ac:dyDescent="0.25">
      <c r="B1244" s="53"/>
    </row>
    <row r="1245" spans="2:2" ht="13.2" x14ac:dyDescent="0.25">
      <c r="B1245" s="53"/>
    </row>
    <row r="1246" spans="2:2" ht="13.2" x14ac:dyDescent="0.25">
      <c r="B1246" s="53"/>
    </row>
    <row r="1247" spans="2:2" ht="13.2" x14ac:dyDescent="0.25">
      <c r="B1247" s="53"/>
    </row>
    <row r="1248" spans="2:2" ht="13.2" x14ac:dyDescent="0.25">
      <c r="B1248" s="53"/>
    </row>
    <row r="1249" spans="2:2" ht="13.2" x14ac:dyDescent="0.25">
      <c r="B1249" s="53"/>
    </row>
    <row r="1250" spans="2:2" ht="13.2" x14ac:dyDescent="0.25">
      <c r="B1250" s="53"/>
    </row>
    <row r="1251" spans="2:2" ht="13.2" x14ac:dyDescent="0.25">
      <c r="B1251" s="53"/>
    </row>
    <row r="1252" spans="2:2" ht="13.2" x14ac:dyDescent="0.25">
      <c r="B1252" s="53"/>
    </row>
    <row r="1253" spans="2:2" ht="13.2" x14ac:dyDescent="0.25">
      <c r="B1253" s="53"/>
    </row>
    <row r="1254" spans="2:2" ht="13.2" x14ac:dyDescent="0.25">
      <c r="B1254" s="53"/>
    </row>
    <row r="1255" spans="2:2" ht="13.2" x14ac:dyDescent="0.25">
      <c r="B1255" s="53"/>
    </row>
    <row r="1256" spans="2:2" ht="13.2" x14ac:dyDescent="0.25">
      <c r="B1256" s="53"/>
    </row>
    <row r="1257" spans="2:2" ht="13.2" x14ac:dyDescent="0.25">
      <c r="B1257" s="53"/>
    </row>
    <row r="1258" spans="2:2" ht="13.2" x14ac:dyDescent="0.25">
      <c r="B1258" s="53"/>
    </row>
    <row r="1259" spans="2:2" ht="13.2" x14ac:dyDescent="0.25">
      <c r="B1259" s="53"/>
    </row>
    <row r="1260" spans="2:2" ht="13.2" x14ac:dyDescent="0.25">
      <c r="B1260" s="53"/>
    </row>
    <row r="1261" spans="2:2" ht="13.2" x14ac:dyDescent="0.25">
      <c r="B1261" s="53"/>
    </row>
    <row r="1262" spans="2:2" ht="13.2" x14ac:dyDescent="0.25">
      <c r="B1262" s="53"/>
    </row>
    <row r="1263" spans="2:2" ht="13.2" x14ac:dyDescent="0.25">
      <c r="B1263" s="53"/>
    </row>
    <row r="1264" spans="2:2" ht="13.2" x14ac:dyDescent="0.25">
      <c r="B1264" s="53"/>
    </row>
    <row r="1265" spans="2:2" ht="13.2" x14ac:dyDescent="0.25">
      <c r="B1265" s="53"/>
    </row>
    <row r="1266" spans="2:2" ht="13.2" x14ac:dyDescent="0.25">
      <c r="B1266" s="53"/>
    </row>
    <row r="1267" spans="2:2" ht="13.2" x14ac:dyDescent="0.25">
      <c r="B1267" s="53"/>
    </row>
    <row r="1268" spans="2:2" ht="13.2" x14ac:dyDescent="0.25">
      <c r="B1268" s="53"/>
    </row>
    <row r="1269" spans="2:2" ht="13.2" x14ac:dyDescent="0.25">
      <c r="B1269" s="53"/>
    </row>
    <row r="1270" spans="2:2" ht="13.2" x14ac:dyDescent="0.25">
      <c r="B1270" s="53"/>
    </row>
    <row r="1271" spans="2:2" ht="13.2" x14ac:dyDescent="0.25">
      <c r="B1271" s="53"/>
    </row>
    <row r="1272" spans="2:2" ht="13.2" x14ac:dyDescent="0.25">
      <c r="B1272" s="53"/>
    </row>
    <row r="1273" spans="2:2" ht="13.2" x14ac:dyDescent="0.25">
      <c r="B1273" s="53"/>
    </row>
    <row r="1274" spans="2:2" ht="13.2" x14ac:dyDescent="0.25">
      <c r="B1274" s="53"/>
    </row>
    <row r="1275" spans="2:2" ht="13.2" x14ac:dyDescent="0.25">
      <c r="B1275" s="53"/>
    </row>
    <row r="1276" spans="2:2" ht="13.2" x14ac:dyDescent="0.25">
      <c r="B1276" s="53"/>
    </row>
    <row r="1277" spans="2:2" ht="13.2" x14ac:dyDescent="0.25">
      <c r="B1277" s="53"/>
    </row>
    <row r="1278" spans="2:2" ht="13.2" x14ac:dyDescent="0.25">
      <c r="B1278" s="53"/>
    </row>
    <row r="1279" spans="2:2" ht="13.2" x14ac:dyDescent="0.25">
      <c r="B1279" s="53"/>
    </row>
    <row r="1280" spans="2:2" ht="13.2" x14ac:dyDescent="0.25">
      <c r="B1280" s="53"/>
    </row>
    <row r="1281" spans="2:2" ht="13.2" x14ac:dyDescent="0.25">
      <c r="B1281" s="53"/>
    </row>
    <row r="1282" spans="2:2" ht="13.2" x14ac:dyDescent="0.25">
      <c r="B1282" s="53"/>
    </row>
    <row r="1283" spans="2:2" ht="13.2" x14ac:dyDescent="0.25">
      <c r="B1283" s="53"/>
    </row>
    <row r="1284" spans="2:2" ht="13.2" x14ac:dyDescent="0.25">
      <c r="B1284" s="53"/>
    </row>
    <row r="1285" spans="2:2" ht="13.2" x14ac:dyDescent="0.25">
      <c r="B1285" s="53"/>
    </row>
    <row r="1286" spans="2:2" ht="13.2" x14ac:dyDescent="0.25">
      <c r="B1286" s="53"/>
    </row>
    <row r="1287" spans="2:2" ht="13.2" x14ac:dyDescent="0.25">
      <c r="B1287" s="53"/>
    </row>
    <row r="1288" spans="2:2" ht="13.2" x14ac:dyDescent="0.25">
      <c r="B1288" s="53"/>
    </row>
    <row r="1289" spans="2:2" ht="13.2" x14ac:dyDescent="0.25">
      <c r="B1289" s="53"/>
    </row>
    <row r="1290" spans="2:2" ht="13.2" x14ac:dyDescent="0.25">
      <c r="B1290" s="53"/>
    </row>
    <row r="1291" spans="2:2" ht="13.2" x14ac:dyDescent="0.25">
      <c r="B1291" s="53"/>
    </row>
    <row r="1292" spans="2:2" ht="13.2" x14ac:dyDescent="0.25">
      <c r="B1292" s="53"/>
    </row>
    <row r="1293" spans="2:2" ht="13.2" x14ac:dyDescent="0.25">
      <c r="B1293" s="53"/>
    </row>
    <row r="1294" spans="2:2" ht="13.2" x14ac:dyDescent="0.25">
      <c r="B1294" s="53"/>
    </row>
    <row r="1295" spans="2:2" ht="13.2" x14ac:dyDescent="0.25">
      <c r="B1295" s="53"/>
    </row>
    <row r="1296" spans="2:2" ht="13.2" x14ac:dyDescent="0.25">
      <c r="B1296" s="53"/>
    </row>
    <row r="1297" spans="2:2" ht="13.2" x14ac:dyDescent="0.25">
      <c r="B1297" s="53"/>
    </row>
    <row r="1298" spans="2:2" ht="13.2" x14ac:dyDescent="0.25">
      <c r="B1298" s="53"/>
    </row>
    <row r="1299" spans="2:2" ht="13.2" x14ac:dyDescent="0.25">
      <c r="B1299" s="53"/>
    </row>
    <row r="1300" spans="2:2" ht="13.2" x14ac:dyDescent="0.25">
      <c r="B1300" s="53"/>
    </row>
    <row r="1301" spans="2:2" ht="13.2" x14ac:dyDescent="0.25">
      <c r="B1301" s="53"/>
    </row>
    <row r="1302" spans="2:2" ht="13.2" x14ac:dyDescent="0.25">
      <c r="B1302" s="53"/>
    </row>
    <row r="1303" spans="2:2" ht="13.2" x14ac:dyDescent="0.25">
      <c r="B1303" s="53"/>
    </row>
    <row r="1304" spans="2:2" ht="13.2" x14ac:dyDescent="0.25">
      <c r="B1304" s="53"/>
    </row>
    <row r="1305" spans="2:2" ht="13.2" x14ac:dyDescent="0.25">
      <c r="B1305" s="53"/>
    </row>
    <row r="1306" spans="2:2" ht="13.2" x14ac:dyDescent="0.25">
      <c r="B1306" s="53"/>
    </row>
    <row r="1307" spans="2:2" ht="13.2" x14ac:dyDescent="0.25">
      <c r="B1307" s="53"/>
    </row>
    <row r="1308" spans="2:2" ht="13.2" x14ac:dyDescent="0.25">
      <c r="B1308" s="53"/>
    </row>
    <row r="1309" spans="2:2" ht="13.2" x14ac:dyDescent="0.25">
      <c r="B1309" s="53"/>
    </row>
    <row r="1310" spans="2:2" ht="13.2" x14ac:dyDescent="0.25">
      <c r="B1310" s="53"/>
    </row>
    <row r="1311" spans="2:2" ht="13.2" x14ac:dyDescent="0.25">
      <c r="B1311" s="53"/>
    </row>
    <row r="1312" spans="2:2" ht="13.2" x14ac:dyDescent="0.25">
      <c r="B1312" s="53"/>
    </row>
    <row r="1313" spans="2:2" ht="13.2" x14ac:dyDescent="0.25">
      <c r="B1313" s="53"/>
    </row>
    <row r="1314" spans="2:2" ht="13.2" x14ac:dyDescent="0.25">
      <c r="B1314" s="53"/>
    </row>
    <row r="1315" spans="2:2" ht="13.2" x14ac:dyDescent="0.25">
      <c r="B1315" s="53"/>
    </row>
    <row r="1316" spans="2:2" ht="13.2" x14ac:dyDescent="0.25">
      <c r="B1316" s="53"/>
    </row>
    <row r="1317" spans="2:2" ht="13.2" x14ac:dyDescent="0.25">
      <c r="B1317" s="53"/>
    </row>
    <row r="1318" spans="2:2" ht="13.2" x14ac:dyDescent="0.25">
      <c r="B1318" s="53"/>
    </row>
    <row r="1319" spans="2:2" ht="13.2" x14ac:dyDescent="0.25">
      <c r="B1319" s="53"/>
    </row>
    <row r="1320" spans="2:2" ht="13.2" x14ac:dyDescent="0.25">
      <c r="B1320" s="53"/>
    </row>
    <row r="1321" spans="2:2" ht="13.2" x14ac:dyDescent="0.25">
      <c r="B1321" s="53"/>
    </row>
    <row r="1322" spans="2:2" ht="13.2" x14ac:dyDescent="0.25">
      <c r="B1322" s="53"/>
    </row>
    <row r="1323" spans="2:2" ht="13.2" x14ac:dyDescent="0.25">
      <c r="B1323" s="53"/>
    </row>
    <row r="1324" spans="2:2" ht="13.2" x14ac:dyDescent="0.25">
      <c r="B1324" s="53"/>
    </row>
    <row r="1325" spans="2:2" ht="13.2" x14ac:dyDescent="0.25">
      <c r="B1325" s="53"/>
    </row>
    <row r="1326" spans="2:2" ht="13.2" x14ac:dyDescent="0.25">
      <c r="B1326" s="53"/>
    </row>
    <row r="1327" spans="2:2" ht="13.2" x14ac:dyDescent="0.25">
      <c r="B1327" s="53"/>
    </row>
    <row r="1328" spans="2:2" ht="13.2" x14ac:dyDescent="0.25">
      <c r="B1328" s="53"/>
    </row>
    <row r="1329" spans="2:2" ht="13.2" x14ac:dyDescent="0.25">
      <c r="B1329" s="53"/>
    </row>
    <row r="1330" spans="2:2" ht="13.2" x14ac:dyDescent="0.25">
      <c r="B1330" s="53"/>
    </row>
    <row r="1331" spans="2:2" ht="13.2" x14ac:dyDescent="0.25">
      <c r="B1331" s="53"/>
    </row>
    <row r="1332" spans="2:2" ht="13.2" x14ac:dyDescent="0.25">
      <c r="B1332" s="53"/>
    </row>
    <row r="1333" spans="2:2" ht="13.2" x14ac:dyDescent="0.25">
      <c r="B1333" s="53"/>
    </row>
    <row r="1334" spans="2:2" ht="13.2" x14ac:dyDescent="0.25">
      <c r="B1334" s="53"/>
    </row>
    <row r="1335" spans="2:2" ht="13.2" x14ac:dyDescent="0.25">
      <c r="B1335" s="53"/>
    </row>
    <row r="1336" spans="2:2" ht="13.2" x14ac:dyDescent="0.25">
      <c r="B1336" s="53"/>
    </row>
    <row r="1337" spans="2:2" ht="13.2" x14ac:dyDescent="0.25">
      <c r="B1337" s="53"/>
    </row>
    <row r="1338" spans="2:2" ht="13.2" x14ac:dyDescent="0.25">
      <c r="B1338" s="53"/>
    </row>
    <row r="1339" spans="2:2" ht="13.2" x14ac:dyDescent="0.25">
      <c r="B1339" s="53"/>
    </row>
    <row r="1340" spans="2:2" ht="13.2" x14ac:dyDescent="0.25">
      <c r="B1340" s="53"/>
    </row>
    <row r="1341" spans="2:2" ht="13.2" x14ac:dyDescent="0.25">
      <c r="B1341" s="53"/>
    </row>
    <row r="1342" spans="2:2" ht="13.2" x14ac:dyDescent="0.25">
      <c r="B1342" s="53"/>
    </row>
    <row r="1343" spans="2:2" ht="13.2" x14ac:dyDescent="0.25">
      <c r="B1343" s="53"/>
    </row>
    <row r="1344" spans="2:2" ht="13.2" x14ac:dyDescent="0.25">
      <c r="B1344" s="53"/>
    </row>
    <row r="1345" spans="2:2" ht="13.2" x14ac:dyDescent="0.25">
      <c r="B1345" s="53"/>
    </row>
    <row r="1346" spans="2:2" ht="13.2" x14ac:dyDescent="0.25">
      <c r="B1346" s="53"/>
    </row>
    <row r="1347" spans="2:2" ht="13.2" x14ac:dyDescent="0.25">
      <c r="B1347" s="53"/>
    </row>
    <row r="1348" spans="2:2" ht="13.2" x14ac:dyDescent="0.25">
      <c r="B1348" s="53"/>
    </row>
    <row r="1349" spans="2:2" ht="13.2" x14ac:dyDescent="0.25">
      <c r="B1349" s="53"/>
    </row>
    <row r="1350" spans="2:2" ht="13.2" x14ac:dyDescent="0.25">
      <c r="B1350" s="53"/>
    </row>
    <row r="1351" spans="2:2" ht="13.2" x14ac:dyDescent="0.25">
      <c r="B1351" s="53"/>
    </row>
    <row r="1352" spans="2:2" ht="13.2" x14ac:dyDescent="0.25">
      <c r="B1352" s="53"/>
    </row>
    <row r="1353" spans="2:2" ht="13.2" x14ac:dyDescent="0.25">
      <c r="B1353" s="53"/>
    </row>
    <row r="1354" spans="2:2" ht="13.2" x14ac:dyDescent="0.25">
      <c r="B1354" s="53"/>
    </row>
    <row r="1355" spans="2:2" ht="13.2" x14ac:dyDescent="0.25">
      <c r="B1355" s="53"/>
    </row>
    <row r="1356" spans="2:2" ht="13.2" x14ac:dyDescent="0.25">
      <c r="B1356" s="53"/>
    </row>
    <row r="1357" spans="2:2" ht="13.2" x14ac:dyDescent="0.25">
      <c r="B1357" s="53"/>
    </row>
    <row r="1358" spans="2:2" ht="13.2" x14ac:dyDescent="0.25">
      <c r="B1358" s="53"/>
    </row>
    <row r="1359" spans="2:2" ht="13.2" x14ac:dyDescent="0.25">
      <c r="B1359" s="53"/>
    </row>
    <row r="1360" spans="2:2" ht="13.2" x14ac:dyDescent="0.25">
      <c r="B1360" s="53"/>
    </row>
    <row r="1361" spans="2:2" ht="13.2" x14ac:dyDescent="0.25">
      <c r="B1361" s="53"/>
    </row>
    <row r="1362" spans="2:2" ht="13.2" x14ac:dyDescent="0.25">
      <c r="B1362" s="53"/>
    </row>
    <row r="1363" spans="2:2" ht="13.2" x14ac:dyDescent="0.25">
      <c r="B1363" s="53"/>
    </row>
    <row r="1364" spans="2:2" ht="13.2" x14ac:dyDescent="0.25">
      <c r="B1364" s="53"/>
    </row>
    <row r="1365" spans="2:2" ht="13.2" x14ac:dyDescent="0.25">
      <c r="B1365" s="53"/>
    </row>
    <row r="1366" spans="2:2" ht="13.2" x14ac:dyDescent="0.25">
      <c r="B1366" s="53"/>
    </row>
    <row r="1367" spans="2:2" ht="13.2" x14ac:dyDescent="0.25">
      <c r="B1367" s="53"/>
    </row>
    <row r="1368" spans="2:2" ht="13.2" x14ac:dyDescent="0.25">
      <c r="B1368" s="53"/>
    </row>
    <row r="1369" spans="2:2" ht="13.2" x14ac:dyDescent="0.25">
      <c r="B1369" s="53"/>
    </row>
    <row r="1370" spans="2:2" ht="13.2" x14ac:dyDescent="0.25">
      <c r="B1370" s="53"/>
    </row>
    <row r="1371" spans="2:2" ht="13.2" x14ac:dyDescent="0.25">
      <c r="B1371" s="53"/>
    </row>
    <row r="1372" spans="2:2" ht="13.2" x14ac:dyDescent="0.25">
      <c r="B1372" s="53"/>
    </row>
    <row r="1373" spans="2:2" ht="13.2" x14ac:dyDescent="0.25">
      <c r="B1373" s="53"/>
    </row>
    <row r="1374" spans="2:2" ht="13.2" x14ac:dyDescent="0.25">
      <c r="B1374" s="53"/>
    </row>
    <row r="1375" spans="2:2" ht="13.2" x14ac:dyDescent="0.25">
      <c r="B1375" s="53"/>
    </row>
    <row r="1376" spans="2:2" ht="13.2" x14ac:dyDescent="0.25">
      <c r="B1376" s="53"/>
    </row>
    <row r="1377" spans="2:2" ht="13.2" x14ac:dyDescent="0.25">
      <c r="B1377" s="53"/>
    </row>
    <row r="1378" spans="2:2" ht="13.2" x14ac:dyDescent="0.25">
      <c r="B1378" s="53"/>
    </row>
    <row r="1379" spans="2:2" ht="13.2" x14ac:dyDescent="0.25">
      <c r="B1379" s="53"/>
    </row>
    <row r="1380" spans="2:2" ht="13.2" x14ac:dyDescent="0.25">
      <c r="B1380" s="53"/>
    </row>
    <row r="1381" spans="2:2" ht="13.2" x14ac:dyDescent="0.25">
      <c r="B1381" s="53"/>
    </row>
    <row r="1382" spans="2:2" ht="13.2" x14ac:dyDescent="0.25">
      <c r="B1382" s="53"/>
    </row>
    <row r="1383" spans="2:2" ht="13.2" x14ac:dyDescent="0.25">
      <c r="B1383" s="53"/>
    </row>
    <row r="1384" spans="2:2" ht="13.2" x14ac:dyDescent="0.25">
      <c r="B1384" s="53"/>
    </row>
    <row r="1385" spans="2:2" ht="13.2" x14ac:dyDescent="0.25">
      <c r="B1385" s="53"/>
    </row>
    <row r="1386" spans="2:2" ht="13.2" x14ac:dyDescent="0.25">
      <c r="B1386" s="53"/>
    </row>
    <row r="1387" spans="2:2" ht="13.2" x14ac:dyDescent="0.25">
      <c r="B1387" s="53"/>
    </row>
    <row r="1388" spans="2:2" ht="13.2" x14ac:dyDescent="0.25">
      <c r="B1388" s="53"/>
    </row>
    <row r="1389" spans="2:2" ht="13.2" x14ac:dyDescent="0.25">
      <c r="B1389" s="53"/>
    </row>
    <row r="1390" spans="2:2" ht="13.2" x14ac:dyDescent="0.25">
      <c r="B1390" s="53"/>
    </row>
    <row r="1391" spans="2:2" ht="13.2" x14ac:dyDescent="0.25">
      <c r="B1391" s="53"/>
    </row>
    <row r="1392" spans="2:2" ht="13.2" x14ac:dyDescent="0.25">
      <c r="B1392" s="53"/>
    </row>
    <row r="1393" spans="2:2" ht="13.2" x14ac:dyDescent="0.25">
      <c r="B1393" s="53"/>
    </row>
    <row r="1394" spans="2:2" ht="13.2" x14ac:dyDescent="0.25">
      <c r="B1394" s="53"/>
    </row>
    <row r="1395" spans="2:2" ht="13.2" x14ac:dyDescent="0.25">
      <c r="B1395" s="53"/>
    </row>
    <row r="1396" spans="2:2" ht="13.2" x14ac:dyDescent="0.25">
      <c r="B1396" s="53"/>
    </row>
    <row r="1397" spans="2:2" ht="13.2" x14ac:dyDescent="0.25">
      <c r="B1397" s="53"/>
    </row>
    <row r="1398" spans="2:2" ht="13.2" x14ac:dyDescent="0.25">
      <c r="B1398" s="53"/>
    </row>
    <row r="1399" spans="2:2" ht="13.2" x14ac:dyDescent="0.25">
      <c r="B1399" s="53"/>
    </row>
    <row r="1400" spans="2:2" ht="13.2" x14ac:dyDescent="0.25">
      <c r="B1400" s="53"/>
    </row>
    <row r="1401" spans="2:2" ht="13.2" x14ac:dyDescent="0.25">
      <c r="B1401" s="53"/>
    </row>
    <row r="1402" spans="2:2" ht="13.2" x14ac:dyDescent="0.25">
      <c r="B1402" s="53"/>
    </row>
    <row r="1403" spans="2:2" ht="13.2" x14ac:dyDescent="0.25">
      <c r="B1403" s="53"/>
    </row>
    <row r="1404" spans="2:2" ht="13.2" x14ac:dyDescent="0.25">
      <c r="B1404" s="53"/>
    </row>
    <row r="1405" spans="2:2" ht="13.2" x14ac:dyDescent="0.25">
      <c r="B1405" s="53"/>
    </row>
    <row r="1406" spans="2:2" ht="13.2" x14ac:dyDescent="0.25">
      <c r="B1406" s="53"/>
    </row>
    <row r="1407" spans="2:2" ht="13.2" x14ac:dyDescent="0.25">
      <c r="B1407" s="53"/>
    </row>
    <row r="1408" spans="2:2" ht="13.2" x14ac:dyDescent="0.25">
      <c r="B1408" s="53"/>
    </row>
    <row r="1409" spans="2:2" ht="13.2" x14ac:dyDescent="0.25">
      <c r="B1409" s="53"/>
    </row>
    <row r="1410" spans="2:2" ht="13.2" x14ac:dyDescent="0.25">
      <c r="B1410" s="53"/>
    </row>
    <row r="1411" spans="2:2" ht="13.2" x14ac:dyDescent="0.25">
      <c r="B1411" s="53"/>
    </row>
    <row r="1412" spans="2:2" ht="13.2" x14ac:dyDescent="0.25">
      <c r="B1412" s="53"/>
    </row>
    <row r="1413" spans="2:2" ht="13.2" x14ac:dyDescent="0.25">
      <c r="B1413" s="53"/>
    </row>
    <row r="1414" spans="2:2" ht="13.2" x14ac:dyDescent="0.25">
      <c r="B1414" s="53"/>
    </row>
    <row r="1415" spans="2:2" ht="13.2" x14ac:dyDescent="0.25">
      <c r="B1415" s="53"/>
    </row>
    <row r="1416" spans="2:2" ht="13.2" x14ac:dyDescent="0.25">
      <c r="B1416" s="53"/>
    </row>
    <row r="1417" spans="2:2" ht="13.2" x14ac:dyDescent="0.25">
      <c r="B1417" s="53"/>
    </row>
    <row r="1418" spans="2:2" ht="13.2" x14ac:dyDescent="0.25">
      <c r="B1418" s="53"/>
    </row>
    <row r="1419" spans="2:2" ht="13.2" x14ac:dyDescent="0.25">
      <c r="B1419" s="53"/>
    </row>
    <row r="1420" spans="2:2" ht="13.2" x14ac:dyDescent="0.25">
      <c r="B1420" s="53"/>
    </row>
    <row r="1421" spans="2:2" ht="13.2" x14ac:dyDescent="0.25">
      <c r="B1421" s="53"/>
    </row>
    <row r="1422" spans="2:2" ht="13.2" x14ac:dyDescent="0.25">
      <c r="B1422" s="53"/>
    </row>
    <row r="1423" spans="2:2" ht="13.2" x14ac:dyDescent="0.25">
      <c r="B1423" s="53"/>
    </row>
    <row r="1424" spans="2:2" ht="13.2" x14ac:dyDescent="0.25">
      <c r="B1424" s="53"/>
    </row>
    <row r="1425" spans="2:2" ht="13.2" x14ac:dyDescent="0.25">
      <c r="B1425" s="53"/>
    </row>
    <row r="1426" spans="2:2" ht="13.2" x14ac:dyDescent="0.25">
      <c r="B1426" s="53"/>
    </row>
    <row r="1427" spans="2:2" ht="13.2" x14ac:dyDescent="0.25">
      <c r="B1427" s="53"/>
    </row>
    <row r="1428" spans="2:2" ht="13.2" x14ac:dyDescent="0.25">
      <c r="B1428" s="53"/>
    </row>
    <row r="1429" spans="2:2" ht="13.2" x14ac:dyDescent="0.25">
      <c r="B1429" s="53"/>
    </row>
    <row r="1430" spans="2:2" ht="13.2" x14ac:dyDescent="0.25">
      <c r="B1430" s="53"/>
    </row>
    <row r="1431" spans="2:2" ht="13.2" x14ac:dyDescent="0.25">
      <c r="B1431" s="53"/>
    </row>
    <row r="1432" spans="2:2" ht="13.2" x14ac:dyDescent="0.25">
      <c r="B1432" s="53"/>
    </row>
    <row r="1433" spans="2:2" ht="13.2" x14ac:dyDescent="0.25">
      <c r="B1433" s="53"/>
    </row>
    <row r="1434" spans="2:2" ht="13.2" x14ac:dyDescent="0.25">
      <c r="B1434" s="53"/>
    </row>
    <row r="1435" spans="2:2" ht="13.2" x14ac:dyDescent="0.25">
      <c r="B1435" s="53"/>
    </row>
    <row r="1436" spans="2:2" ht="13.2" x14ac:dyDescent="0.25">
      <c r="B1436" s="53"/>
    </row>
    <row r="1437" spans="2:2" ht="13.2" x14ac:dyDescent="0.25">
      <c r="B1437" s="53"/>
    </row>
    <row r="1438" spans="2:2" ht="13.2" x14ac:dyDescent="0.25">
      <c r="B1438" s="53"/>
    </row>
    <row r="1439" spans="2:2" ht="13.2" x14ac:dyDescent="0.25">
      <c r="B1439" s="53"/>
    </row>
    <row r="1440" spans="2:2" ht="13.2" x14ac:dyDescent="0.25">
      <c r="B1440" s="53"/>
    </row>
    <row r="1441" spans="2:2" ht="13.2" x14ac:dyDescent="0.25">
      <c r="B1441" s="53"/>
    </row>
    <row r="1442" spans="2:2" ht="13.2" x14ac:dyDescent="0.25">
      <c r="B1442" s="53"/>
    </row>
    <row r="1443" spans="2:2" ht="13.2" x14ac:dyDescent="0.25">
      <c r="B1443" s="53"/>
    </row>
    <row r="1444" spans="2:2" ht="13.2" x14ac:dyDescent="0.25">
      <c r="B1444" s="53"/>
    </row>
    <row r="1445" spans="2:2" ht="13.2" x14ac:dyDescent="0.25">
      <c r="B1445" s="53"/>
    </row>
    <row r="1446" spans="2:2" ht="13.2" x14ac:dyDescent="0.25">
      <c r="B1446" s="53"/>
    </row>
    <row r="1447" spans="2:2" ht="13.2" x14ac:dyDescent="0.25">
      <c r="B1447" s="53"/>
    </row>
    <row r="1448" spans="2:2" ht="13.2" x14ac:dyDescent="0.25">
      <c r="B1448" s="53"/>
    </row>
    <row r="1449" spans="2:2" ht="13.2" x14ac:dyDescent="0.25">
      <c r="B1449" s="53"/>
    </row>
    <row r="1450" spans="2:2" ht="13.2" x14ac:dyDescent="0.25">
      <c r="B1450" s="53"/>
    </row>
    <row r="1451" spans="2:2" ht="13.2" x14ac:dyDescent="0.25">
      <c r="B1451" s="53"/>
    </row>
    <row r="1452" spans="2:2" ht="13.2" x14ac:dyDescent="0.25">
      <c r="B1452" s="53"/>
    </row>
    <row r="1453" spans="2:2" ht="13.2" x14ac:dyDescent="0.25">
      <c r="B1453" s="53"/>
    </row>
    <row r="1454" spans="2:2" ht="13.2" x14ac:dyDescent="0.25">
      <c r="B1454" s="53"/>
    </row>
    <row r="1455" spans="2:2" ht="13.2" x14ac:dyDescent="0.25">
      <c r="B1455" s="53"/>
    </row>
    <row r="1456" spans="2:2" ht="13.2" x14ac:dyDescent="0.25">
      <c r="B1456" s="53"/>
    </row>
    <row r="1457" spans="2:2" ht="13.2" x14ac:dyDescent="0.25">
      <c r="B1457" s="53"/>
    </row>
    <row r="1458" spans="2:2" ht="13.2" x14ac:dyDescent="0.25">
      <c r="B1458" s="53"/>
    </row>
    <row r="1459" spans="2:2" ht="13.2" x14ac:dyDescent="0.25">
      <c r="B1459" s="53"/>
    </row>
    <row r="1460" spans="2:2" ht="13.2" x14ac:dyDescent="0.25">
      <c r="B1460" s="53"/>
    </row>
    <row r="1461" spans="2:2" ht="13.2" x14ac:dyDescent="0.25">
      <c r="B1461" s="53"/>
    </row>
    <row r="1462" spans="2:2" ht="13.2" x14ac:dyDescent="0.25">
      <c r="B1462" s="53"/>
    </row>
    <row r="1463" spans="2:2" ht="13.2" x14ac:dyDescent="0.25">
      <c r="B1463" s="53"/>
    </row>
    <row r="1464" spans="2:2" ht="13.2" x14ac:dyDescent="0.25">
      <c r="B1464" s="53"/>
    </row>
    <row r="1465" spans="2:2" ht="13.2" x14ac:dyDescent="0.25">
      <c r="B1465" s="53"/>
    </row>
    <row r="1466" spans="2:2" ht="13.2" x14ac:dyDescent="0.25">
      <c r="B1466" s="53"/>
    </row>
    <row r="1467" spans="2:2" ht="13.2" x14ac:dyDescent="0.25">
      <c r="B1467" s="53"/>
    </row>
    <row r="1468" spans="2:2" ht="13.2" x14ac:dyDescent="0.25">
      <c r="B1468" s="53"/>
    </row>
    <row r="1469" spans="2:2" ht="13.2" x14ac:dyDescent="0.25">
      <c r="B1469" s="53"/>
    </row>
    <row r="1470" spans="2:2" ht="13.2" x14ac:dyDescent="0.25">
      <c r="B1470" s="53"/>
    </row>
    <row r="1471" spans="2:2" ht="13.2" x14ac:dyDescent="0.25">
      <c r="B1471" s="53"/>
    </row>
    <row r="1472" spans="2:2" ht="13.2" x14ac:dyDescent="0.25">
      <c r="B1472" s="53"/>
    </row>
    <row r="1473" spans="2:2" ht="13.2" x14ac:dyDescent="0.25">
      <c r="B1473" s="53"/>
    </row>
    <row r="1474" spans="2:2" ht="13.2" x14ac:dyDescent="0.25">
      <c r="B1474" s="53"/>
    </row>
    <row r="1475" spans="2:2" ht="13.2" x14ac:dyDescent="0.25">
      <c r="B1475" s="53"/>
    </row>
    <row r="1476" spans="2:2" ht="13.2" x14ac:dyDescent="0.25">
      <c r="B1476" s="53"/>
    </row>
    <row r="1477" spans="2:2" ht="13.2" x14ac:dyDescent="0.25">
      <c r="B1477" s="53"/>
    </row>
    <row r="1478" spans="2:2" ht="13.2" x14ac:dyDescent="0.25">
      <c r="B1478" s="53"/>
    </row>
    <row r="1479" spans="2:2" ht="13.2" x14ac:dyDescent="0.25">
      <c r="B1479" s="53"/>
    </row>
    <row r="1480" spans="2:2" ht="13.2" x14ac:dyDescent="0.25">
      <c r="B1480" s="53"/>
    </row>
    <row r="1481" spans="2:2" ht="13.2" x14ac:dyDescent="0.25">
      <c r="B1481" s="53"/>
    </row>
    <row r="1482" spans="2:2" ht="13.2" x14ac:dyDescent="0.25">
      <c r="B1482" s="53"/>
    </row>
    <row r="1483" spans="2:2" ht="13.2" x14ac:dyDescent="0.25">
      <c r="B1483" s="53"/>
    </row>
    <row r="1484" spans="2:2" ht="13.2" x14ac:dyDescent="0.25">
      <c r="B1484" s="53"/>
    </row>
    <row r="1485" spans="2:2" ht="13.2" x14ac:dyDescent="0.25">
      <c r="B1485" s="53"/>
    </row>
    <row r="1486" spans="2:2" ht="13.2" x14ac:dyDescent="0.25">
      <c r="B1486" s="53"/>
    </row>
    <row r="1487" spans="2:2" ht="13.2" x14ac:dyDescent="0.25">
      <c r="B1487" s="53"/>
    </row>
    <row r="1488" spans="2:2" ht="13.2" x14ac:dyDescent="0.25">
      <c r="B1488" s="53"/>
    </row>
    <row r="1489" spans="2:2" ht="13.2" x14ac:dyDescent="0.25">
      <c r="B1489" s="53"/>
    </row>
    <row r="1490" spans="2:2" ht="13.2" x14ac:dyDescent="0.25">
      <c r="B1490" s="53"/>
    </row>
    <row r="1491" spans="2:2" ht="13.2" x14ac:dyDescent="0.25">
      <c r="B1491" s="53"/>
    </row>
    <row r="1492" spans="2:2" ht="13.2" x14ac:dyDescent="0.25">
      <c r="B1492" s="53"/>
    </row>
    <row r="1493" spans="2:2" ht="13.2" x14ac:dyDescent="0.25">
      <c r="B1493" s="53"/>
    </row>
    <row r="1494" spans="2:2" ht="13.2" x14ac:dyDescent="0.25">
      <c r="B1494" s="53"/>
    </row>
    <row r="1495" spans="2:2" ht="13.2" x14ac:dyDescent="0.25">
      <c r="B1495" s="53"/>
    </row>
    <row r="1496" spans="2:2" ht="13.2" x14ac:dyDescent="0.25">
      <c r="B1496" s="53"/>
    </row>
  </sheetData>
  <mergeCells count="5">
    <mergeCell ref="B1:G1"/>
    <mergeCell ref="B11:G11"/>
    <mergeCell ref="B55:G55"/>
    <mergeCell ref="C467:G467"/>
    <mergeCell ref="C493:G4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Summary</vt:lpstr>
      <vt:lpstr>PO New and CO Review</vt:lpstr>
      <vt:lpstr>PO TOTALS</vt:lpstr>
      <vt:lpstr>SUMMARY 08.28</vt:lpstr>
      <vt:lpstr>PurchaseOrders.List-OCT</vt:lpstr>
      <vt:lpstr>PurchaseOrders.List-JUL</vt:lpstr>
      <vt:lpstr>e.Builder Open PO Amts 10.21.25</vt:lpstr>
      <vt:lpstr>e.Builder Open PO Amts 08.28</vt:lpstr>
      <vt:lpstr>PurchaseOrderLineDistribution</vt:lpstr>
      <vt:lpstr>Sheet1</vt:lpstr>
      <vt:lpstr>Data_eBldr_OpenPO</vt:lpstr>
      <vt:lpstr>Data_PO_List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Sherman</dc:creator>
  <cp:lastModifiedBy>Janey Bowen</cp:lastModifiedBy>
  <dcterms:created xsi:type="dcterms:W3CDTF">2022-05-02T14:57:49Z</dcterms:created>
  <dcterms:modified xsi:type="dcterms:W3CDTF">2025-10-22T15:23:41Z</dcterms:modified>
</cp:coreProperties>
</file>