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6.xml" ContentType="application/vnd.openxmlformats-officedocument.spreadsheetml.worksheet+xml"/>
  <Override PartName="/xl/chartsheets/sheet3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omments1.xml" ContentType="application/vnd.openxmlformats-officedocument.spreadsheetml.comments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VSD PLANNING\Enrollment Projections\Projections 2025\2025 Audited Analysis\"/>
    </mc:Choice>
  </mc:AlternateContent>
  <xr:revisionPtr revIDLastSave="0" documentId="13_ncr:1_{3E32FBCB-BDEC-4867-813E-944DB5EB73A0}" xr6:coauthVersionLast="36" xr6:coauthVersionMax="36" xr10:uidLastSave="{00000000-0000-0000-0000-000000000000}"/>
  <bookViews>
    <workbookView xWindow="0" yWindow="0" windowWidth="21600" windowHeight="9390" firstSheet="22" activeTab="33" xr2:uid="{83B18923-41D1-493E-91AD-A80F4F41E816}"/>
  </bookViews>
  <sheets>
    <sheet name="Births by Elem (Present)" sheetId="38" r:id="rId1"/>
    <sheet name="LOAD-Births by Elem" sheetId="1" r:id="rId2"/>
    <sheet name="LOAD-K and 1 by Elm " sheetId="2" r:id="rId3"/>
    <sheet name="EXPORT TABLE-Births to K Est." sheetId="69" r:id="rId4"/>
    <sheet name="BVSD Trend" sheetId="5" r:id="rId5"/>
    <sheet name="Trend Slide" sheetId="66" r:id="rId6"/>
    <sheet name="Births By School Graph" sheetId="68" r:id="rId7"/>
    <sheet name="BVSD Birth to K" sheetId="4" r:id="rId8"/>
    <sheet name="BVSD B to K Slide" sheetId="6" r:id="rId9"/>
    <sheet name="Aspen Crk" sheetId="36" r:id="rId10"/>
    <sheet name="Bear Creek" sheetId="7" r:id="rId11"/>
    <sheet name="BC-Mesa" sheetId="39" r:id="rId12"/>
    <sheet name="Birch" sheetId="40" r:id="rId13"/>
    <sheet name="Coal Creek" sheetId="41" r:id="rId14"/>
    <sheet name="Columbine" sheetId="42" r:id="rId15"/>
    <sheet name="Creekside" sheetId="43" r:id="rId16"/>
    <sheet name="Crest View" sheetId="12" r:id="rId17"/>
    <sheet name="Douglass" sheetId="44" r:id="rId18"/>
    <sheet name="Eisenhower" sheetId="45" r:id="rId19"/>
    <sheet name="Eldorado" sheetId="46" r:id="rId20"/>
    <sheet name="Emerald" sheetId="47" r:id="rId21"/>
    <sheet name="Fireside" sheetId="48" r:id="rId22"/>
    <sheet name="Flatirons" sheetId="49" r:id="rId23"/>
    <sheet name="Foothill" sheetId="50" r:id="rId24"/>
    <sheet name="Gold Hill" sheetId="51" r:id="rId25"/>
    <sheet name="Heatherwood" sheetId="52" r:id="rId26"/>
    <sheet name="Jamestown" sheetId="53" r:id="rId27"/>
    <sheet name="Kohl" sheetId="54" r:id="rId28"/>
    <sheet name="Lafayette" sheetId="55" r:id="rId29"/>
    <sheet name="Louisville" sheetId="56" r:id="rId30"/>
    <sheet name="Meadowlark" sheetId="57" r:id="rId31"/>
    <sheet name="Mesa" sheetId="58" r:id="rId32"/>
    <sheet name="Monarch" sheetId="59" r:id="rId33"/>
    <sheet name="Nederland" sheetId="60" r:id="rId34"/>
    <sheet name="Ryan" sheetId="61" r:id="rId35"/>
    <sheet name="Sanchez" sheetId="62" r:id="rId36"/>
    <sheet name="Superior" sheetId="63" r:id="rId37"/>
    <sheet name="Whittier" sheetId="64" r:id="rId3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2" i="60" l="1"/>
  <c r="R55" i="60"/>
  <c r="R42" i="57"/>
  <c r="R43" i="57"/>
  <c r="R42" i="46"/>
  <c r="R42" i="58" l="1"/>
  <c r="R55" i="58" s="1"/>
  <c r="R43" i="58"/>
  <c r="R43" i="43"/>
  <c r="R42" i="43"/>
  <c r="R34" i="43"/>
  <c r="V52" i="51"/>
  <c r="U52" i="51"/>
  <c r="T52" i="51"/>
  <c r="S52" i="51"/>
  <c r="R52" i="51"/>
  <c r="R3" i="51"/>
  <c r="R42" i="51"/>
  <c r="R55" i="51"/>
  <c r="R43" i="51"/>
  <c r="R45" i="51"/>
  <c r="R55" i="64"/>
  <c r="R42" i="64"/>
  <c r="R43" i="64"/>
  <c r="R42" i="63"/>
  <c r="R43" i="61"/>
  <c r="R42" i="61"/>
  <c r="R34" i="61"/>
  <c r="R42" i="59"/>
  <c r="R43" i="59"/>
  <c r="R42" i="56"/>
  <c r="R42" i="55"/>
  <c r="R34" i="55"/>
  <c r="R42" i="54"/>
  <c r="R34" i="54"/>
  <c r="R43" i="54"/>
  <c r="R42" i="52"/>
  <c r="R43" i="52"/>
  <c r="R42" i="50"/>
  <c r="R43" i="50"/>
  <c r="R42" i="49"/>
  <c r="R43" i="49"/>
  <c r="R33" i="49"/>
  <c r="R42" i="48"/>
  <c r="R55" i="48" s="1"/>
  <c r="R43" i="48"/>
  <c r="R42" i="47"/>
  <c r="R42" i="45" l="1"/>
  <c r="R43" i="45"/>
  <c r="R43" i="44"/>
  <c r="R42" i="44"/>
  <c r="S41" i="12"/>
  <c r="R42" i="12"/>
  <c r="R34" i="12"/>
  <c r="V33" i="42"/>
  <c r="U41" i="42"/>
  <c r="R43" i="42" l="1"/>
  <c r="R42" i="42"/>
  <c r="R34" i="42"/>
  <c r="R43" i="41"/>
  <c r="R42" i="41"/>
  <c r="R4" i="40"/>
  <c r="R42" i="40"/>
  <c r="R34" i="40"/>
  <c r="R42" i="7"/>
  <c r="S45" i="7"/>
  <c r="R45" i="7"/>
  <c r="R41" i="7"/>
  <c r="L7" i="7"/>
  <c r="T33" i="7"/>
  <c r="V16" i="7"/>
  <c r="U16" i="7"/>
  <c r="T16" i="7"/>
  <c r="U20" i="7" s="1"/>
  <c r="S16" i="7"/>
  <c r="R16" i="7"/>
  <c r="Q16" i="7"/>
  <c r="R20" i="7" s="1"/>
  <c r="P16" i="7"/>
  <c r="O16" i="7"/>
  <c r="P20" i="7" s="1"/>
  <c r="N16" i="7"/>
  <c r="M16" i="7"/>
  <c r="L16" i="7"/>
  <c r="M20" i="7" s="1"/>
  <c r="K16" i="7"/>
  <c r="J16" i="7"/>
  <c r="K20" i="7" s="1"/>
  <c r="I16" i="7"/>
  <c r="J20" i="7" s="1"/>
  <c r="H16" i="7"/>
  <c r="I20" i="7" s="1"/>
  <c r="G16" i="7"/>
  <c r="F16" i="7"/>
  <c r="E16" i="7"/>
  <c r="D16" i="7"/>
  <c r="E20" i="7" s="1"/>
  <c r="C16" i="7"/>
  <c r="D20" i="7"/>
  <c r="V20" i="7"/>
  <c r="T20" i="7"/>
  <c r="O20" i="7"/>
  <c r="L20" i="7"/>
  <c r="H20" i="7"/>
  <c r="S20" i="7"/>
  <c r="Q20" i="7"/>
  <c r="N20" i="7"/>
  <c r="G20" i="7"/>
  <c r="F20" i="7"/>
  <c r="AM29" i="2"/>
  <c r="AM9" i="2"/>
  <c r="AD29" i="2"/>
  <c r="AD9" i="2"/>
  <c r="AL29" i="2"/>
  <c r="AK29" i="2"/>
  <c r="AJ29" i="2"/>
  <c r="AI29" i="2"/>
  <c r="AH29" i="2"/>
  <c r="AG29" i="2"/>
  <c r="AF29" i="2"/>
  <c r="AF9" i="2"/>
  <c r="AL9" i="2"/>
  <c r="AK9" i="2"/>
  <c r="AJ9" i="2"/>
  <c r="AI9" i="2"/>
  <c r="AH9" i="2"/>
  <c r="AC29" i="2"/>
  <c r="AB29" i="2"/>
  <c r="AA29" i="2"/>
  <c r="Z29" i="2"/>
  <c r="Y29" i="2"/>
  <c r="X29" i="2"/>
  <c r="W29" i="2"/>
  <c r="AC9" i="2"/>
  <c r="AB9" i="2"/>
  <c r="AA9" i="2"/>
  <c r="Z9" i="2"/>
  <c r="Y9" i="2"/>
  <c r="X9" i="2"/>
  <c r="W9" i="2"/>
  <c r="R7" i="7"/>
  <c r="Q7" i="7"/>
  <c r="P7" i="7"/>
  <c r="O7" i="7"/>
  <c r="N7" i="7"/>
  <c r="M7" i="7"/>
  <c r="AL28" i="2"/>
  <c r="AK28" i="2"/>
  <c r="AJ28" i="2"/>
  <c r="AI28" i="2"/>
  <c r="AH28" i="2"/>
  <c r="AG28" i="2"/>
  <c r="AF28" i="2"/>
  <c r="AF8" i="2"/>
  <c r="AL8" i="2"/>
  <c r="AK8" i="2"/>
  <c r="AJ8" i="2"/>
  <c r="AI8" i="2"/>
  <c r="AH8" i="2"/>
  <c r="AG8" i="2"/>
  <c r="R4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K7" i="7"/>
  <c r="J7" i="7"/>
  <c r="I7" i="7"/>
  <c r="H7" i="7"/>
  <c r="G7" i="7"/>
  <c r="F7" i="7"/>
  <c r="E7" i="7"/>
  <c r="D7" i="7"/>
  <c r="C7" i="7"/>
  <c r="C20" i="7"/>
  <c r="F31" i="7"/>
  <c r="B2" i="7"/>
  <c r="S31" i="7" l="1"/>
  <c r="Q35" i="2" l="1"/>
  <c r="Q73" i="2" l="1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Q119" i="2"/>
  <c r="P119" i="2"/>
  <c r="O119" i="2"/>
  <c r="V6" i="36" l="1"/>
  <c r="U6" i="36"/>
  <c r="T6" i="36"/>
  <c r="R7" i="36" l="1"/>
  <c r="R8" i="36"/>
  <c r="R58" i="36" s="1"/>
  <c r="C14" i="69" s="1"/>
  <c r="R45" i="36"/>
  <c r="C10" i="69" s="1"/>
  <c r="X34" i="38" l="1"/>
  <c r="X33" i="38"/>
  <c r="X32" i="38"/>
  <c r="X31" i="38"/>
  <c r="X30" i="38"/>
  <c r="X29" i="38"/>
  <c r="X28" i="38"/>
  <c r="X27" i="38"/>
  <c r="X26" i="38"/>
  <c r="X25" i="38"/>
  <c r="X24" i="38"/>
  <c r="X23" i="38"/>
  <c r="X22" i="38"/>
  <c r="X21" i="38"/>
  <c r="X20" i="38"/>
  <c r="X19" i="38"/>
  <c r="X18" i="38"/>
  <c r="X17" i="38"/>
  <c r="X16" i="38"/>
  <c r="X15" i="38"/>
  <c r="X14" i="38"/>
  <c r="X13" i="38"/>
  <c r="X12" i="38"/>
  <c r="X11" i="38"/>
  <c r="X10" i="38"/>
  <c r="X9" i="38"/>
  <c r="X8" i="38"/>
  <c r="X7" i="38"/>
  <c r="X6" i="38"/>
  <c r="X5" i="38"/>
  <c r="W38" i="38"/>
  <c r="V38" i="38"/>
  <c r="W37" i="38"/>
  <c r="V37" i="38"/>
  <c r="W36" i="38"/>
  <c r="V36" i="38"/>
  <c r="Q9" i="4"/>
  <c r="Q8" i="4"/>
  <c r="S6" i="62" l="1"/>
  <c r="S39" i="62" s="1"/>
  <c r="Q7" i="56" l="1"/>
  <c r="P7" i="56"/>
  <c r="O7" i="56"/>
  <c r="N7" i="56"/>
  <c r="M7" i="56"/>
  <c r="L7" i="56"/>
  <c r="K7" i="56"/>
  <c r="J7" i="56"/>
  <c r="I7" i="56"/>
  <c r="H7" i="56"/>
  <c r="G7" i="56"/>
  <c r="F7" i="56"/>
  <c r="E7" i="56"/>
  <c r="D7" i="56"/>
  <c r="C7" i="56"/>
  <c r="V20" i="64" l="1"/>
  <c r="U20" i="64"/>
  <c r="T20" i="64"/>
  <c r="S20" i="64"/>
  <c r="R20" i="64"/>
  <c r="Q20" i="64"/>
  <c r="P20" i="64"/>
  <c r="O20" i="64"/>
  <c r="N20" i="64"/>
  <c r="M20" i="64"/>
  <c r="L20" i="64"/>
  <c r="K20" i="64"/>
  <c r="J20" i="64"/>
  <c r="I20" i="64"/>
  <c r="H20" i="64"/>
  <c r="G20" i="64"/>
  <c r="F20" i="64"/>
  <c r="E20" i="64"/>
  <c r="D20" i="64"/>
  <c r="C20" i="64"/>
  <c r="V19" i="64"/>
  <c r="U19" i="64"/>
  <c r="T19" i="64"/>
  <c r="S19" i="64"/>
  <c r="R19" i="64"/>
  <c r="Q19" i="64"/>
  <c r="P19" i="64"/>
  <c r="O19" i="64"/>
  <c r="N19" i="64"/>
  <c r="M19" i="64"/>
  <c r="L19" i="64"/>
  <c r="K19" i="64"/>
  <c r="J19" i="64"/>
  <c r="I19" i="64"/>
  <c r="I30" i="64" s="1"/>
  <c r="H19" i="64"/>
  <c r="G19" i="64"/>
  <c r="F19" i="64"/>
  <c r="E19" i="64"/>
  <c r="D19" i="64"/>
  <c r="C19" i="64"/>
  <c r="V16" i="64"/>
  <c r="U16" i="64"/>
  <c r="T16" i="64"/>
  <c r="S16" i="64"/>
  <c r="R16" i="64"/>
  <c r="Q16" i="64"/>
  <c r="P16" i="64"/>
  <c r="O16" i="64"/>
  <c r="N16" i="64"/>
  <c r="M16" i="64"/>
  <c r="L16" i="64"/>
  <c r="K16" i="64"/>
  <c r="J16" i="64"/>
  <c r="I16" i="64"/>
  <c r="H16" i="64"/>
  <c r="G16" i="64"/>
  <c r="F16" i="64"/>
  <c r="E16" i="64"/>
  <c r="D16" i="64"/>
  <c r="C16" i="64"/>
  <c r="V15" i="64"/>
  <c r="U15" i="64"/>
  <c r="T15" i="64"/>
  <c r="S15" i="64"/>
  <c r="R15" i="64"/>
  <c r="Q15" i="64"/>
  <c r="P15" i="64"/>
  <c r="O15" i="64"/>
  <c r="N15" i="64"/>
  <c r="M15" i="64"/>
  <c r="L15" i="64"/>
  <c r="K15" i="64"/>
  <c r="J15" i="64"/>
  <c r="I15" i="64"/>
  <c r="H15" i="64"/>
  <c r="G15" i="64"/>
  <c r="F15" i="64"/>
  <c r="E15" i="64"/>
  <c r="D15" i="64"/>
  <c r="C15" i="64"/>
  <c r="R9" i="64"/>
  <c r="Q9" i="64"/>
  <c r="P9" i="64"/>
  <c r="O9" i="64"/>
  <c r="N9" i="64"/>
  <c r="M9" i="64"/>
  <c r="L9" i="64"/>
  <c r="K9" i="64"/>
  <c r="J9" i="64"/>
  <c r="I9" i="64"/>
  <c r="H9" i="64"/>
  <c r="G9" i="64"/>
  <c r="F9" i="64"/>
  <c r="E9" i="64"/>
  <c r="D9" i="64"/>
  <c r="C9" i="64"/>
  <c r="R8" i="64"/>
  <c r="Q8" i="64"/>
  <c r="P8" i="64"/>
  <c r="O8" i="64"/>
  <c r="N8" i="64"/>
  <c r="M8" i="64"/>
  <c r="L8" i="64"/>
  <c r="K8" i="64"/>
  <c r="J8" i="64"/>
  <c r="I8" i="64"/>
  <c r="H8" i="64"/>
  <c r="G8" i="64"/>
  <c r="F8" i="64"/>
  <c r="E8" i="64"/>
  <c r="D8" i="64"/>
  <c r="C8" i="64"/>
  <c r="R7" i="64"/>
  <c r="R45" i="64" s="1"/>
  <c r="Q7" i="64"/>
  <c r="P7" i="64"/>
  <c r="O7" i="64"/>
  <c r="O21" i="64" s="1"/>
  <c r="N7" i="64"/>
  <c r="N21" i="64" s="1"/>
  <c r="M7" i="64"/>
  <c r="L7" i="64"/>
  <c r="K7" i="64"/>
  <c r="J7" i="64"/>
  <c r="I7" i="64"/>
  <c r="H7" i="64"/>
  <c r="G7" i="64"/>
  <c r="F7" i="64"/>
  <c r="E7" i="64"/>
  <c r="D7" i="64"/>
  <c r="C7" i="64"/>
  <c r="C21" i="64" s="1"/>
  <c r="V6" i="64"/>
  <c r="V39" i="64" s="1"/>
  <c r="V52" i="64" s="1"/>
  <c r="U6" i="64"/>
  <c r="U39" i="64" s="1"/>
  <c r="U52" i="64" s="1"/>
  <c r="T6" i="64"/>
  <c r="T39" i="64" s="1"/>
  <c r="T52" i="64" s="1"/>
  <c r="S6" i="64"/>
  <c r="S39" i="64" s="1"/>
  <c r="S52" i="64" s="1"/>
  <c r="R6" i="64"/>
  <c r="R39" i="64" s="1"/>
  <c r="R52" i="64" s="1"/>
  <c r="Q6" i="64"/>
  <c r="P6" i="64"/>
  <c r="O6" i="64"/>
  <c r="N6" i="64"/>
  <c r="M6" i="64"/>
  <c r="L6" i="64"/>
  <c r="K6" i="64"/>
  <c r="J6" i="64"/>
  <c r="I6" i="64"/>
  <c r="H6" i="64"/>
  <c r="G6" i="64"/>
  <c r="F6" i="64"/>
  <c r="E6" i="64"/>
  <c r="D6" i="64"/>
  <c r="C6" i="64"/>
  <c r="B2" i="64"/>
  <c r="V20" i="63"/>
  <c r="U20" i="63"/>
  <c r="T20" i="63"/>
  <c r="S20" i="63"/>
  <c r="R20" i="63"/>
  <c r="Q20" i="63"/>
  <c r="P20" i="63"/>
  <c r="O20" i="63"/>
  <c r="N20" i="63"/>
  <c r="M20" i="63"/>
  <c r="L20" i="63"/>
  <c r="K20" i="63"/>
  <c r="J20" i="63"/>
  <c r="I20" i="63"/>
  <c r="H20" i="63"/>
  <c r="G20" i="63"/>
  <c r="F20" i="63"/>
  <c r="E20" i="63"/>
  <c r="D20" i="63"/>
  <c r="C20" i="63"/>
  <c r="V19" i="63"/>
  <c r="U19" i="63"/>
  <c r="T19" i="63"/>
  <c r="S19" i="63"/>
  <c r="R19" i="63"/>
  <c r="Q19" i="63"/>
  <c r="P19" i="63"/>
  <c r="O19" i="63"/>
  <c r="N19" i="63"/>
  <c r="M19" i="63"/>
  <c r="M30" i="63" s="1"/>
  <c r="L19" i="63"/>
  <c r="K19" i="63"/>
  <c r="J19" i="63"/>
  <c r="I19" i="63"/>
  <c r="H19" i="63"/>
  <c r="G19" i="63"/>
  <c r="F19" i="63"/>
  <c r="E19" i="63"/>
  <c r="D19" i="63"/>
  <c r="C19" i="63"/>
  <c r="V16" i="63"/>
  <c r="U16" i="63"/>
  <c r="T16" i="63"/>
  <c r="S16" i="63"/>
  <c r="R16" i="63"/>
  <c r="Q16" i="63"/>
  <c r="P16" i="63"/>
  <c r="O16" i="63"/>
  <c r="N16" i="63"/>
  <c r="M16" i="63"/>
  <c r="L16" i="63"/>
  <c r="K16" i="63"/>
  <c r="J16" i="63"/>
  <c r="I16" i="63"/>
  <c r="H16" i="63"/>
  <c r="G16" i="63"/>
  <c r="F16" i="63"/>
  <c r="E16" i="63"/>
  <c r="D16" i="63"/>
  <c r="C16" i="63"/>
  <c r="V15" i="63"/>
  <c r="U15" i="63"/>
  <c r="T15" i="63"/>
  <c r="S15" i="63"/>
  <c r="R15" i="63"/>
  <c r="Q15" i="63"/>
  <c r="P15" i="63"/>
  <c r="O15" i="63"/>
  <c r="N15" i="63"/>
  <c r="M15" i="63"/>
  <c r="L15" i="63"/>
  <c r="K15" i="63"/>
  <c r="J15" i="63"/>
  <c r="I15" i="63"/>
  <c r="H15" i="63"/>
  <c r="G15" i="63"/>
  <c r="F15" i="63"/>
  <c r="E15" i="63"/>
  <c r="D15" i="63"/>
  <c r="C15" i="63"/>
  <c r="U13" i="63"/>
  <c r="T13" i="63"/>
  <c r="S13" i="63"/>
  <c r="R13" i="63"/>
  <c r="Q13" i="63"/>
  <c r="R9" i="63"/>
  <c r="Q9" i="63"/>
  <c r="P9" i="63"/>
  <c r="O9" i="63"/>
  <c r="N9" i="63"/>
  <c r="M9" i="63"/>
  <c r="L9" i="63"/>
  <c r="K9" i="63"/>
  <c r="J9" i="63"/>
  <c r="I9" i="63"/>
  <c r="H9" i="63"/>
  <c r="G9" i="63"/>
  <c r="F9" i="63"/>
  <c r="E9" i="63"/>
  <c r="D9" i="63"/>
  <c r="C9" i="63"/>
  <c r="R8" i="63"/>
  <c r="Q8" i="63"/>
  <c r="P8" i="63"/>
  <c r="O8" i="63"/>
  <c r="N8" i="63"/>
  <c r="M8" i="63"/>
  <c r="L8" i="63"/>
  <c r="K8" i="63"/>
  <c r="J8" i="63"/>
  <c r="I8" i="63"/>
  <c r="H8" i="63"/>
  <c r="G8" i="63"/>
  <c r="F8" i="63"/>
  <c r="E8" i="63"/>
  <c r="D8" i="63"/>
  <c r="C8" i="63"/>
  <c r="R7" i="63"/>
  <c r="R45" i="63" s="1"/>
  <c r="Q7" i="63"/>
  <c r="P7" i="63"/>
  <c r="O7" i="63"/>
  <c r="N7" i="63"/>
  <c r="M7" i="63"/>
  <c r="L7" i="63"/>
  <c r="L21" i="63" s="1"/>
  <c r="K7" i="63"/>
  <c r="J7" i="63"/>
  <c r="I7" i="63"/>
  <c r="H7" i="63"/>
  <c r="G7" i="63"/>
  <c r="F7" i="63"/>
  <c r="E7" i="63"/>
  <c r="D7" i="63"/>
  <c r="C7" i="63"/>
  <c r="V6" i="63"/>
  <c r="V39" i="63" s="1"/>
  <c r="V52" i="63" s="1"/>
  <c r="U6" i="63"/>
  <c r="U39" i="63" s="1"/>
  <c r="U52" i="63" s="1"/>
  <c r="T6" i="63"/>
  <c r="T39" i="63" s="1"/>
  <c r="T52" i="63" s="1"/>
  <c r="S6" i="63"/>
  <c r="S39" i="63" s="1"/>
  <c r="S52" i="63" s="1"/>
  <c r="R6" i="63"/>
  <c r="R39" i="63" s="1"/>
  <c r="R52" i="63" s="1"/>
  <c r="Q6" i="63"/>
  <c r="P6" i="63"/>
  <c r="O6" i="63"/>
  <c r="N6" i="63"/>
  <c r="M6" i="63"/>
  <c r="L6" i="63"/>
  <c r="K6" i="63"/>
  <c r="J6" i="63"/>
  <c r="I6" i="63"/>
  <c r="H6" i="63"/>
  <c r="G6" i="63"/>
  <c r="F6" i="63"/>
  <c r="E6" i="63"/>
  <c r="D6" i="63"/>
  <c r="C6" i="63"/>
  <c r="B2" i="63"/>
  <c r="S52" i="62"/>
  <c r="V20" i="62"/>
  <c r="U20" i="62"/>
  <c r="T20" i="62"/>
  <c r="S20" i="62"/>
  <c r="R20" i="62"/>
  <c r="Q20" i="62"/>
  <c r="P20" i="62"/>
  <c r="O20" i="62"/>
  <c r="N20" i="62"/>
  <c r="M20" i="62"/>
  <c r="L20" i="62"/>
  <c r="K20" i="62"/>
  <c r="J20" i="62"/>
  <c r="I20" i="62"/>
  <c r="H20" i="62"/>
  <c r="G20" i="62"/>
  <c r="F20" i="62"/>
  <c r="E20" i="62"/>
  <c r="D20" i="62"/>
  <c r="C20" i="62"/>
  <c r="V19" i="62"/>
  <c r="U19" i="62"/>
  <c r="T19" i="62"/>
  <c r="S19" i="62"/>
  <c r="R19" i="62"/>
  <c r="Q19" i="62"/>
  <c r="Q30" i="62" s="1"/>
  <c r="P19" i="62"/>
  <c r="O19" i="62"/>
  <c r="O30" i="62" s="1"/>
  <c r="N19" i="62"/>
  <c r="M19" i="62"/>
  <c r="L19" i="62"/>
  <c r="K19" i="62"/>
  <c r="J19" i="62"/>
  <c r="I19" i="62"/>
  <c r="H19" i="62"/>
  <c r="H30" i="62" s="1"/>
  <c r="G19" i="62"/>
  <c r="F19" i="62"/>
  <c r="E19" i="62"/>
  <c r="E30" i="62" s="1"/>
  <c r="D19" i="62"/>
  <c r="C19" i="62"/>
  <c r="C30" i="62" s="1"/>
  <c r="V16" i="62"/>
  <c r="U16" i="62"/>
  <c r="T16" i="62"/>
  <c r="S16" i="62"/>
  <c r="R16" i="62"/>
  <c r="Q16" i="62"/>
  <c r="P16" i="62"/>
  <c r="O16" i="62"/>
  <c r="N16" i="62"/>
  <c r="M16" i="62"/>
  <c r="L16" i="62"/>
  <c r="K16" i="62"/>
  <c r="J16" i="62"/>
  <c r="I16" i="62"/>
  <c r="H16" i="62"/>
  <c r="G16" i="62"/>
  <c r="F16" i="62"/>
  <c r="E16" i="62"/>
  <c r="D16" i="62"/>
  <c r="C16" i="62"/>
  <c r="V15" i="62"/>
  <c r="U15" i="62"/>
  <c r="T15" i="62"/>
  <c r="S15" i="62"/>
  <c r="R15" i="62"/>
  <c r="Q15" i="62"/>
  <c r="P15" i="62"/>
  <c r="O15" i="62"/>
  <c r="N15" i="62"/>
  <c r="M15" i="62"/>
  <c r="L15" i="62"/>
  <c r="L30" i="62" s="1"/>
  <c r="K15" i="62"/>
  <c r="J15" i="62"/>
  <c r="I15" i="62"/>
  <c r="H15" i="62"/>
  <c r="G15" i="62"/>
  <c r="F15" i="62"/>
  <c r="E15" i="62"/>
  <c r="D15" i="62"/>
  <c r="C15" i="62"/>
  <c r="R9" i="62"/>
  <c r="Q9" i="62"/>
  <c r="P9" i="62"/>
  <c r="O9" i="62"/>
  <c r="N9" i="62"/>
  <c r="M9" i="62"/>
  <c r="L9" i="62"/>
  <c r="K9" i="62"/>
  <c r="J9" i="62"/>
  <c r="I9" i="62"/>
  <c r="H9" i="62"/>
  <c r="G9" i="62"/>
  <c r="F9" i="62"/>
  <c r="E9" i="62"/>
  <c r="D9" i="62"/>
  <c r="C9" i="62"/>
  <c r="R8" i="62"/>
  <c r="R58" i="62" s="1"/>
  <c r="Q8" i="62"/>
  <c r="P8" i="62"/>
  <c r="O8" i="62"/>
  <c r="O4" i="62" s="1"/>
  <c r="N8" i="62"/>
  <c r="M8" i="62"/>
  <c r="L8" i="62"/>
  <c r="K8" i="62"/>
  <c r="J8" i="62"/>
  <c r="I8" i="62"/>
  <c r="H8" i="62"/>
  <c r="G8" i="62"/>
  <c r="F8" i="62"/>
  <c r="E8" i="62"/>
  <c r="D8" i="62"/>
  <c r="C8" i="62"/>
  <c r="R7" i="62"/>
  <c r="R17" i="62" s="1"/>
  <c r="Q7" i="62"/>
  <c r="Q21" i="62" s="1"/>
  <c r="P7" i="62"/>
  <c r="O7" i="62"/>
  <c r="N7" i="62"/>
  <c r="M7" i="62"/>
  <c r="L7" i="62"/>
  <c r="K7" i="62"/>
  <c r="J7" i="62"/>
  <c r="I7" i="62"/>
  <c r="H7" i="62"/>
  <c r="G7" i="62"/>
  <c r="F7" i="62"/>
  <c r="F17" i="62" s="1"/>
  <c r="E7" i="62"/>
  <c r="E21" i="62" s="1"/>
  <c r="D7" i="62"/>
  <c r="C7" i="62"/>
  <c r="V6" i="62"/>
  <c r="V39" i="62" s="1"/>
  <c r="V52" i="62" s="1"/>
  <c r="U6" i="62"/>
  <c r="U39" i="62" s="1"/>
  <c r="U52" i="62" s="1"/>
  <c r="T6" i="62"/>
  <c r="T39" i="62" s="1"/>
  <c r="T52" i="62" s="1"/>
  <c r="R6" i="62"/>
  <c r="R39" i="62" s="1"/>
  <c r="R52" i="62" s="1"/>
  <c r="Q6" i="62"/>
  <c r="P6" i="62"/>
  <c r="O6" i="62"/>
  <c r="N6" i="62"/>
  <c r="M6" i="62"/>
  <c r="L6" i="62"/>
  <c r="K6" i="62"/>
  <c r="J6" i="62"/>
  <c r="I6" i="62"/>
  <c r="H6" i="62"/>
  <c r="G6" i="62"/>
  <c r="F6" i="62"/>
  <c r="E6" i="62"/>
  <c r="D6" i="62"/>
  <c r="C6" i="62"/>
  <c r="B2" i="62"/>
  <c r="V20" i="61"/>
  <c r="U20" i="61"/>
  <c r="T20" i="61"/>
  <c r="S20" i="61"/>
  <c r="R20" i="61"/>
  <c r="Q20" i="61"/>
  <c r="P20" i="61"/>
  <c r="O20" i="61"/>
  <c r="N20" i="61"/>
  <c r="M20" i="61"/>
  <c r="L20" i="61"/>
  <c r="K20" i="61"/>
  <c r="J20" i="61"/>
  <c r="I20" i="61"/>
  <c r="H20" i="61"/>
  <c r="G20" i="61"/>
  <c r="F20" i="61"/>
  <c r="E20" i="61"/>
  <c r="D20" i="61"/>
  <c r="C20" i="61"/>
  <c r="V19" i="61"/>
  <c r="U19" i="61"/>
  <c r="U30" i="61" s="1"/>
  <c r="T19" i="61"/>
  <c r="S19" i="61"/>
  <c r="R19" i="61"/>
  <c r="Q19" i="61"/>
  <c r="P19" i="61"/>
  <c r="O19" i="61"/>
  <c r="N19" i="61"/>
  <c r="N30" i="61" s="1"/>
  <c r="M19" i="61"/>
  <c r="L19" i="61"/>
  <c r="L30" i="61" s="1"/>
  <c r="K19" i="61"/>
  <c r="J19" i="61"/>
  <c r="I19" i="61"/>
  <c r="H19" i="61"/>
  <c r="G19" i="61"/>
  <c r="F19" i="61"/>
  <c r="E19" i="61"/>
  <c r="D19" i="61"/>
  <c r="C19" i="61"/>
  <c r="V16" i="61"/>
  <c r="U16" i="61"/>
  <c r="T16" i="61"/>
  <c r="S16" i="61"/>
  <c r="R16" i="61"/>
  <c r="Q16" i="61"/>
  <c r="P16" i="61"/>
  <c r="O16" i="61"/>
  <c r="N16" i="61"/>
  <c r="M16" i="61"/>
  <c r="L16" i="61"/>
  <c r="K16" i="61"/>
  <c r="J16" i="61"/>
  <c r="I16" i="61"/>
  <c r="H16" i="61"/>
  <c r="G16" i="61"/>
  <c r="F16" i="61"/>
  <c r="E16" i="61"/>
  <c r="D16" i="61"/>
  <c r="C16" i="61"/>
  <c r="V15" i="61"/>
  <c r="U15" i="61"/>
  <c r="T15" i="61"/>
  <c r="S15" i="61"/>
  <c r="R15" i="61"/>
  <c r="Q15" i="61"/>
  <c r="P15" i="61"/>
  <c r="O15" i="61"/>
  <c r="N15" i="61"/>
  <c r="M15" i="61"/>
  <c r="L15" i="61"/>
  <c r="K15" i="61"/>
  <c r="J15" i="61"/>
  <c r="I15" i="61"/>
  <c r="H15" i="61"/>
  <c r="G15" i="61"/>
  <c r="F15" i="61"/>
  <c r="E15" i="61"/>
  <c r="D15" i="61"/>
  <c r="C15" i="61"/>
  <c r="R9" i="61"/>
  <c r="Q9" i="61"/>
  <c r="P9" i="61"/>
  <c r="O9" i="61"/>
  <c r="N9" i="61"/>
  <c r="M9" i="61"/>
  <c r="L9" i="61"/>
  <c r="K9" i="61"/>
  <c r="J9" i="61"/>
  <c r="I9" i="61"/>
  <c r="H9" i="61"/>
  <c r="G9" i="61"/>
  <c r="F9" i="61"/>
  <c r="E9" i="61"/>
  <c r="D9" i="61"/>
  <c r="C9" i="61"/>
  <c r="R8" i="61"/>
  <c r="R58" i="61" s="1"/>
  <c r="Q8" i="61"/>
  <c r="P8" i="61"/>
  <c r="O8" i="61"/>
  <c r="N8" i="61"/>
  <c r="M8" i="61"/>
  <c r="L8" i="61"/>
  <c r="K8" i="61"/>
  <c r="J8" i="61"/>
  <c r="I8" i="61"/>
  <c r="H8" i="61"/>
  <c r="G8" i="61"/>
  <c r="F8" i="61"/>
  <c r="E8" i="61"/>
  <c r="D8" i="61"/>
  <c r="C8" i="61"/>
  <c r="R7" i="61"/>
  <c r="R45" i="61" s="1"/>
  <c r="C260" i="69" s="1"/>
  <c r="Q7" i="61"/>
  <c r="Q21" i="61" s="1"/>
  <c r="P7" i="61"/>
  <c r="P21" i="61" s="1"/>
  <c r="O7" i="61"/>
  <c r="N7" i="61"/>
  <c r="N21" i="61" s="1"/>
  <c r="M7" i="61"/>
  <c r="L7" i="61"/>
  <c r="K7" i="61"/>
  <c r="J7" i="61"/>
  <c r="J21" i="61" s="1"/>
  <c r="I7" i="61"/>
  <c r="H7" i="61"/>
  <c r="G7" i="61"/>
  <c r="F7" i="61"/>
  <c r="F17" i="61" s="1"/>
  <c r="E7" i="61"/>
  <c r="D7" i="61"/>
  <c r="D21" i="61" s="1"/>
  <c r="C7" i="61"/>
  <c r="V6" i="61"/>
  <c r="V39" i="61" s="1"/>
  <c r="V52" i="61" s="1"/>
  <c r="U6" i="61"/>
  <c r="U39" i="61" s="1"/>
  <c r="U52" i="61" s="1"/>
  <c r="T6" i="61"/>
  <c r="T39" i="61" s="1"/>
  <c r="T52" i="61" s="1"/>
  <c r="S6" i="61"/>
  <c r="S39" i="61" s="1"/>
  <c r="S52" i="61" s="1"/>
  <c r="R6" i="61"/>
  <c r="R39" i="61" s="1"/>
  <c r="R52" i="61" s="1"/>
  <c r="Q6" i="61"/>
  <c r="P6" i="61"/>
  <c r="O6" i="61"/>
  <c r="N6" i="61"/>
  <c r="M6" i="61"/>
  <c r="L6" i="61"/>
  <c r="K6" i="61"/>
  <c r="J6" i="61"/>
  <c r="I6" i="61"/>
  <c r="H6" i="61"/>
  <c r="G6" i="61"/>
  <c r="F6" i="61"/>
  <c r="E6" i="61"/>
  <c r="D6" i="61"/>
  <c r="C6" i="61"/>
  <c r="B2" i="61"/>
  <c r="J30" i="60"/>
  <c r="V20" i="60"/>
  <c r="U20" i="60"/>
  <c r="T20" i="60"/>
  <c r="S20" i="60"/>
  <c r="R20" i="60"/>
  <c r="Q20" i="60"/>
  <c r="P20" i="60"/>
  <c r="O20" i="60"/>
  <c r="N20" i="60"/>
  <c r="M20" i="60"/>
  <c r="L20" i="60"/>
  <c r="K20" i="60"/>
  <c r="J20" i="60"/>
  <c r="I20" i="60"/>
  <c r="H20" i="60"/>
  <c r="G20" i="60"/>
  <c r="F20" i="60"/>
  <c r="E20" i="60"/>
  <c r="D20" i="60"/>
  <c r="C20" i="60"/>
  <c r="V19" i="60"/>
  <c r="U19" i="60"/>
  <c r="U30" i="60" s="1"/>
  <c r="T19" i="60"/>
  <c r="S19" i="60"/>
  <c r="S30" i="60" s="1"/>
  <c r="R19" i="60"/>
  <c r="Q19" i="60"/>
  <c r="P19" i="60"/>
  <c r="O19" i="60"/>
  <c r="N19" i="60"/>
  <c r="M19" i="60"/>
  <c r="L19" i="60"/>
  <c r="K19" i="60"/>
  <c r="J19" i="60"/>
  <c r="I19" i="60"/>
  <c r="I30" i="60" s="1"/>
  <c r="H19" i="60"/>
  <c r="G19" i="60"/>
  <c r="G30" i="60" s="1"/>
  <c r="F19" i="60"/>
  <c r="E19" i="60"/>
  <c r="D19" i="60"/>
  <c r="C19" i="60"/>
  <c r="V16" i="60"/>
  <c r="U16" i="60"/>
  <c r="T16" i="60"/>
  <c r="S16" i="60"/>
  <c r="R16" i="60"/>
  <c r="Q16" i="60"/>
  <c r="P16" i="60"/>
  <c r="O16" i="60"/>
  <c r="N16" i="60"/>
  <c r="M16" i="60"/>
  <c r="L16" i="60"/>
  <c r="K16" i="60"/>
  <c r="J16" i="60"/>
  <c r="I16" i="60"/>
  <c r="H16" i="60"/>
  <c r="G16" i="60"/>
  <c r="F16" i="60"/>
  <c r="E16" i="60"/>
  <c r="D16" i="60"/>
  <c r="C16" i="60"/>
  <c r="V15" i="60"/>
  <c r="U15" i="60"/>
  <c r="T15" i="60"/>
  <c r="S15" i="60"/>
  <c r="R15" i="60"/>
  <c r="R30" i="60" s="1"/>
  <c r="Q15" i="60"/>
  <c r="P15" i="60"/>
  <c r="O15" i="60"/>
  <c r="N15" i="60"/>
  <c r="M15" i="60"/>
  <c r="L15" i="60"/>
  <c r="K15" i="60"/>
  <c r="J15" i="60"/>
  <c r="I15" i="60"/>
  <c r="H15" i="60"/>
  <c r="G15" i="60"/>
  <c r="F15" i="60"/>
  <c r="E15" i="60"/>
  <c r="D15" i="60"/>
  <c r="C15" i="60"/>
  <c r="R9" i="60"/>
  <c r="Q9" i="60"/>
  <c r="P9" i="60"/>
  <c r="O9" i="60"/>
  <c r="N9" i="60"/>
  <c r="M9" i="60"/>
  <c r="L9" i="60"/>
  <c r="K9" i="60"/>
  <c r="J9" i="60"/>
  <c r="I9" i="60"/>
  <c r="H9" i="60"/>
  <c r="G9" i="60"/>
  <c r="F9" i="60"/>
  <c r="E9" i="60"/>
  <c r="D9" i="60"/>
  <c r="C9" i="60"/>
  <c r="R8" i="60"/>
  <c r="R58" i="60" s="1"/>
  <c r="Q8" i="60"/>
  <c r="P8" i="60"/>
  <c r="O8" i="60"/>
  <c r="N8" i="60"/>
  <c r="M8" i="60"/>
  <c r="L8" i="60"/>
  <c r="K8" i="60"/>
  <c r="J8" i="60"/>
  <c r="I8" i="60"/>
  <c r="H8" i="60"/>
  <c r="G8" i="60"/>
  <c r="F8" i="60"/>
  <c r="E8" i="60"/>
  <c r="D8" i="60"/>
  <c r="C8" i="60"/>
  <c r="R7" i="60"/>
  <c r="R45" i="60" s="1"/>
  <c r="Q7" i="60"/>
  <c r="Q21" i="60" s="1"/>
  <c r="P7" i="60"/>
  <c r="O7" i="60"/>
  <c r="N7" i="60"/>
  <c r="M7" i="60"/>
  <c r="M17" i="60" s="1"/>
  <c r="L7" i="60"/>
  <c r="K7" i="60"/>
  <c r="J7" i="60"/>
  <c r="I7" i="60"/>
  <c r="H7" i="60"/>
  <c r="G7" i="60"/>
  <c r="F7" i="60"/>
  <c r="E7" i="60"/>
  <c r="E21" i="60" s="1"/>
  <c r="D7" i="60"/>
  <c r="C7" i="60"/>
  <c r="V6" i="60"/>
  <c r="V39" i="60" s="1"/>
  <c r="V52" i="60" s="1"/>
  <c r="U6" i="60"/>
  <c r="U39" i="60" s="1"/>
  <c r="U52" i="60" s="1"/>
  <c r="T6" i="60"/>
  <c r="T39" i="60" s="1"/>
  <c r="T52" i="60" s="1"/>
  <c r="S6" i="60"/>
  <c r="S39" i="60" s="1"/>
  <c r="S52" i="60" s="1"/>
  <c r="R6" i="60"/>
  <c r="R39" i="60" s="1"/>
  <c r="R52" i="60" s="1"/>
  <c r="Q6" i="60"/>
  <c r="P6" i="60"/>
  <c r="O6" i="60"/>
  <c r="N6" i="60"/>
  <c r="M6" i="60"/>
  <c r="L6" i="60"/>
  <c r="K6" i="60"/>
  <c r="J6" i="60"/>
  <c r="I6" i="60"/>
  <c r="H6" i="60"/>
  <c r="G6" i="60"/>
  <c r="F6" i="60"/>
  <c r="E6" i="60"/>
  <c r="D6" i="60"/>
  <c r="C6" i="60"/>
  <c r="B2" i="60"/>
  <c r="V20" i="59"/>
  <c r="U20" i="59"/>
  <c r="T20" i="59"/>
  <c r="S20" i="59"/>
  <c r="R20" i="59"/>
  <c r="Q20" i="59"/>
  <c r="P20" i="59"/>
  <c r="O20" i="59"/>
  <c r="N20" i="59"/>
  <c r="M20" i="59"/>
  <c r="L20" i="59"/>
  <c r="K20" i="59"/>
  <c r="J20" i="59"/>
  <c r="I20" i="59"/>
  <c r="H20" i="59"/>
  <c r="G20" i="59"/>
  <c r="F20" i="59"/>
  <c r="E20" i="59"/>
  <c r="D20" i="59"/>
  <c r="C20" i="59"/>
  <c r="V19" i="59"/>
  <c r="U19" i="59"/>
  <c r="T19" i="59"/>
  <c r="S19" i="59"/>
  <c r="R19" i="59"/>
  <c r="Q19" i="59"/>
  <c r="P19" i="59"/>
  <c r="O19" i="59"/>
  <c r="O30" i="59" s="1"/>
  <c r="N19" i="59"/>
  <c r="M19" i="59"/>
  <c r="L19" i="59"/>
  <c r="L30" i="59" s="1"/>
  <c r="K19" i="59"/>
  <c r="J19" i="59"/>
  <c r="I19" i="59"/>
  <c r="I30" i="59" s="1"/>
  <c r="H19" i="59"/>
  <c r="G19" i="59"/>
  <c r="F19" i="59"/>
  <c r="E19" i="59"/>
  <c r="D19" i="59"/>
  <c r="C19" i="59"/>
  <c r="C30" i="59" s="1"/>
  <c r="V16" i="59"/>
  <c r="U16" i="59"/>
  <c r="T16" i="59"/>
  <c r="S16" i="59"/>
  <c r="R16" i="59"/>
  <c r="Q16" i="59"/>
  <c r="P16" i="59"/>
  <c r="O16" i="59"/>
  <c r="N16" i="59"/>
  <c r="M16" i="59"/>
  <c r="L16" i="59"/>
  <c r="K16" i="59"/>
  <c r="J16" i="59"/>
  <c r="I16" i="59"/>
  <c r="H16" i="59"/>
  <c r="G16" i="59"/>
  <c r="F16" i="59"/>
  <c r="E16" i="59"/>
  <c r="D16" i="59"/>
  <c r="C16" i="59"/>
  <c r="V15" i="59"/>
  <c r="V30" i="59" s="1"/>
  <c r="U15" i="59"/>
  <c r="T15" i="59"/>
  <c r="S15" i="59"/>
  <c r="R15" i="59"/>
  <c r="Q15" i="59"/>
  <c r="P15" i="59"/>
  <c r="O15" i="59"/>
  <c r="N15" i="59"/>
  <c r="M15" i="59"/>
  <c r="L15" i="59"/>
  <c r="K15" i="59"/>
  <c r="J15" i="59"/>
  <c r="I15" i="59"/>
  <c r="H15" i="59"/>
  <c r="G15" i="59"/>
  <c r="F15" i="59"/>
  <c r="E15" i="59"/>
  <c r="D15" i="59"/>
  <c r="C15" i="59"/>
  <c r="R9" i="59"/>
  <c r="Q9" i="59"/>
  <c r="P9" i="59"/>
  <c r="O9" i="59"/>
  <c r="N9" i="59"/>
  <c r="M9" i="59"/>
  <c r="L9" i="59"/>
  <c r="K9" i="59"/>
  <c r="J9" i="59"/>
  <c r="I9" i="59"/>
  <c r="H9" i="59"/>
  <c r="G9" i="59"/>
  <c r="F9" i="59"/>
  <c r="E9" i="59"/>
  <c r="D9" i="59"/>
  <c r="C9" i="59"/>
  <c r="R8" i="59"/>
  <c r="R58" i="59" s="1"/>
  <c r="Q8" i="59"/>
  <c r="P8" i="59"/>
  <c r="O8" i="59"/>
  <c r="N8" i="59"/>
  <c r="M8" i="59"/>
  <c r="L8" i="59"/>
  <c r="K8" i="59"/>
  <c r="J8" i="59"/>
  <c r="I8" i="59"/>
  <c r="H8" i="59"/>
  <c r="G8" i="59"/>
  <c r="F8" i="59"/>
  <c r="E8" i="59"/>
  <c r="D8" i="59"/>
  <c r="C8" i="59"/>
  <c r="R7" i="59"/>
  <c r="Q7" i="59"/>
  <c r="P7" i="59"/>
  <c r="O7" i="59"/>
  <c r="O21" i="59" s="1"/>
  <c r="N7" i="59"/>
  <c r="M7" i="59"/>
  <c r="L7" i="59"/>
  <c r="K7" i="59"/>
  <c r="J7" i="59"/>
  <c r="I7" i="59"/>
  <c r="I21" i="59" s="1"/>
  <c r="H7" i="59"/>
  <c r="G7" i="59"/>
  <c r="F7" i="59"/>
  <c r="E7" i="59"/>
  <c r="D7" i="59"/>
  <c r="C7" i="59"/>
  <c r="C21" i="59" s="1"/>
  <c r="V6" i="59"/>
  <c r="V39" i="59" s="1"/>
  <c r="V52" i="59" s="1"/>
  <c r="U6" i="59"/>
  <c r="U39" i="59" s="1"/>
  <c r="U52" i="59" s="1"/>
  <c r="T6" i="59"/>
  <c r="T39" i="59" s="1"/>
  <c r="T52" i="59" s="1"/>
  <c r="S6" i="59"/>
  <c r="S39" i="59" s="1"/>
  <c r="S52" i="59" s="1"/>
  <c r="R6" i="59"/>
  <c r="R39" i="59" s="1"/>
  <c r="R52" i="59" s="1"/>
  <c r="Q6" i="59"/>
  <c r="P6" i="59"/>
  <c r="O6" i="59"/>
  <c r="N6" i="59"/>
  <c r="M6" i="59"/>
  <c r="L6" i="59"/>
  <c r="K6" i="59"/>
  <c r="J6" i="59"/>
  <c r="I6" i="59"/>
  <c r="H6" i="59"/>
  <c r="G6" i="59"/>
  <c r="F6" i="59"/>
  <c r="E6" i="59"/>
  <c r="D6" i="59"/>
  <c r="C6" i="59"/>
  <c r="B2" i="59"/>
  <c r="R55" i="57"/>
  <c r="S42" i="57"/>
  <c r="T42" i="57" s="1"/>
  <c r="U42" i="57" s="1"/>
  <c r="V20" i="57"/>
  <c r="U20" i="57"/>
  <c r="T20" i="57"/>
  <c r="S20" i="57"/>
  <c r="R20" i="57"/>
  <c r="Q20" i="57"/>
  <c r="P20" i="57"/>
  <c r="O20" i="57"/>
  <c r="N20" i="57"/>
  <c r="M20" i="57"/>
  <c r="L20" i="57"/>
  <c r="K20" i="57"/>
  <c r="J20" i="57"/>
  <c r="I20" i="57"/>
  <c r="H20" i="57"/>
  <c r="G20" i="57"/>
  <c r="F20" i="57"/>
  <c r="E20" i="57"/>
  <c r="D20" i="57"/>
  <c r="C20" i="57"/>
  <c r="V19" i="57"/>
  <c r="U19" i="57"/>
  <c r="U30" i="57" s="1"/>
  <c r="T19" i="57"/>
  <c r="S19" i="57"/>
  <c r="S30" i="57" s="1"/>
  <c r="R19" i="57"/>
  <c r="Q19" i="57"/>
  <c r="P19" i="57"/>
  <c r="O19" i="57"/>
  <c r="N19" i="57"/>
  <c r="M19" i="57"/>
  <c r="L19" i="57"/>
  <c r="K19" i="57"/>
  <c r="J19" i="57"/>
  <c r="J30" i="57" s="1"/>
  <c r="I19" i="57"/>
  <c r="I30" i="57" s="1"/>
  <c r="H19" i="57"/>
  <c r="G19" i="57"/>
  <c r="G30" i="57" s="1"/>
  <c r="F19" i="57"/>
  <c r="E19" i="57"/>
  <c r="D19" i="57"/>
  <c r="C19" i="57"/>
  <c r="V16" i="57"/>
  <c r="U16" i="57"/>
  <c r="T16" i="57"/>
  <c r="S16" i="57"/>
  <c r="R16" i="57"/>
  <c r="Q16" i="57"/>
  <c r="P16" i="57"/>
  <c r="O16" i="57"/>
  <c r="N16" i="57"/>
  <c r="M16" i="57"/>
  <c r="L16" i="57"/>
  <c r="K16" i="57"/>
  <c r="J16" i="57"/>
  <c r="I16" i="57"/>
  <c r="H16" i="57"/>
  <c r="G16" i="57"/>
  <c r="F16" i="57"/>
  <c r="E16" i="57"/>
  <c r="D16" i="57"/>
  <c r="C16" i="57"/>
  <c r="V15" i="57"/>
  <c r="U15" i="57"/>
  <c r="T15" i="57"/>
  <c r="S15" i="57"/>
  <c r="R15" i="57"/>
  <c r="Q15" i="57"/>
  <c r="P15" i="57"/>
  <c r="O15" i="57"/>
  <c r="N15" i="57"/>
  <c r="M15" i="57"/>
  <c r="L15" i="57"/>
  <c r="K15" i="57"/>
  <c r="J15" i="57"/>
  <c r="I15" i="57"/>
  <c r="H15" i="57"/>
  <c r="G15" i="57"/>
  <c r="F15" i="57"/>
  <c r="E15" i="57"/>
  <c r="D15" i="57"/>
  <c r="C15" i="57"/>
  <c r="R9" i="57"/>
  <c r="Q9" i="57"/>
  <c r="P9" i="57"/>
  <c r="O9" i="57"/>
  <c r="N9" i="57"/>
  <c r="M9" i="57"/>
  <c r="L9" i="57"/>
  <c r="K9" i="57"/>
  <c r="J9" i="57"/>
  <c r="I9" i="57"/>
  <c r="H9" i="57"/>
  <c r="G9" i="57"/>
  <c r="F9" i="57"/>
  <c r="E9" i="57"/>
  <c r="D9" i="57"/>
  <c r="C9" i="57"/>
  <c r="R8" i="57"/>
  <c r="R58" i="57" s="1"/>
  <c r="Q8" i="57"/>
  <c r="P8" i="57"/>
  <c r="O8" i="57"/>
  <c r="N8" i="57"/>
  <c r="M8" i="57"/>
  <c r="L8" i="57"/>
  <c r="K8" i="57"/>
  <c r="J8" i="57"/>
  <c r="I8" i="57"/>
  <c r="H8" i="57"/>
  <c r="G8" i="57"/>
  <c r="F8" i="57"/>
  <c r="E8" i="57"/>
  <c r="D8" i="57"/>
  <c r="C8" i="57"/>
  <c r="R7" i="57"/>
  <c r="R21" i="57" s="1"/>
  <c r="Q7" i="57"/>
  <c r="P7" i="57"/>
  <c r="P21" i="57" s="1"/>
  <c r="O7" i="57"/>
  <c r="O21" i="57" s="1"/>
  <c r="N7" i="57"/>
  <c r="M7" i="57"/>
  <c r="L7" i="57"/>
  <c r="K7" i="57"/>
  <c r="J7" i="57"/>
  <c r="I7" i="57"/>
  <c r="H7" i="57"/>
  <c r="G7" i="57"/>
  <c r="F7" i="57"/>
  <c r="F21" i="57" s="1"/>
  <c r="E7" i="57"/>
  <c r="D7" i="57"/>
  <c r="D21" i="57" s="1"/>
  <c r="C7" i="57"/>
  <c r="C21" i="57" s="1"/>
  <c r="V6" i="57"/>
  <c r="V39" i="57" s="1"/>
  <c r="V52" i="57" s="1"/>
  <c r="U6" i="57"/>
  <c r="U39" i="57" s="1"/>
  <c r="U52" i="57" s="1"/>
  <c r="T6" i="57"/>
  <c r="T39" i="57" s="1"/>
  <c r="T52" i="57" s="1"/>
  <c r="S6" i="57"/>
  <c r="S39" i="57" s="1"/>
  <c r="S52" i="57" s="1"/>
  <c r="R6" i="57"/>
  <c r="R39" i="57" s="1"/>
  <c r="R52" i="57" s="1"/>
  <c r="Q6" i="57"/>
  <c r="P6" i="57"/>
  <c r="O6" i="57"/>
  <c r="N6" i="57"/>
  <c r="M6" i="57"/>
  <c r="L6" i="57"/>
  <c r="K6" i="57"/>
  <c r="J6" i="57"/>
  <c r="I6" i="57"/>
  <c r="H6" i="57"/>
  <c r="G6" i="57"/>
  <c r="F6" i="57"/>
  <c r="E6" i="57"/>
  <c r="D6" i="57"/>
  <c r="C6" i="57"/>
  <c r="B2" i="57"/>
  <c r="Q21" i="56"/>
  <c r="F21" i="56"/>
  <c r="E21" i="56"/>
  <c r="V20" i="56"/>
  <c r="U20" i="56"/>
  <c r="T20" i="56"/>
  <c r="S20" i="56"/>
  <c r="R20" i="56"/>
  <c r="Q20" i="56"/>
  <c r="P20" i="56"/>
  <c r="P21" i="56" s="1"/>
  <c r="O20" i="56"/>
  <c r="O21" i="56" s="1"/>
  <c r="N20" i="56"/>
  <c r="M20" i="56"/>
  <c r="L20" i="56"/>
  <c r="L21" i="56" s="1"/>
  <c r="K20" i="56"/>
  <c r="J20" i="56"/>
  <c r="J21" i="56" s="1"/>
  <c r="I20" i="56"/>
  <c r="I21" i="56" s="1"/>
  <c r="H20" i="56"/>
  <c r="H21" i="56" s="1"/>
  <c r="G20" i="56"/>
  <c r="G21" i="56" s="1"/>
  <c r="F20" i="56"/>
  <c r="E20" i="56"/>
  <c r="D20" i="56"/>
  <c r="D21" i="56" s="1"/>
  <c r="C20" i="56"/>
  <c r="C21" i="56" s="1"/>
  <c r="V19" i="56"/>
  <c r="V30" i="56" s="1"/>
  <c r="U19" i="56"/>
  <c r="T19" i="56"/>
  <c r="S19" i="56"/>
  <c r="R19" i="56"/>
  <c r="Q19" i="56"/>
  <c r="P19" i="56"/>
  <c r="O19" i="56"/>
  <c r="O30" i="56" s="1"/>
  <c r="N19" i="56"/>
  <c r="M19" i="56"/>
  <c r="L19" i="56"/>
  <c r="K19" i="56"/>
  <c r="K30" i="56" s="1"/>
  <c r="J19" i="56"/>
  <c r="J30" i="56" s="1"/>
  <c r="I19" i="56"/>
  <c r="H19" i="56"/>
  <c r="G19" i="56"/>
  <c r="F19" i="56"/>
  <c r="E19" i="56"/>
  <c r="D19" i="56"/>
  <c r="C19" i="56"/>
  <c r="C30" i="56" s="1"/>
  <c r="V16" i="56"/>
  <c r="U16" i="56"/>
  <c r="T16" i="56"/>
  <c r="S16" i="56"/>
  <c r="R16" i="56"/>
  <c r="Q16" i="56"/>
  <c r="P16" i="56"/>
  <c r="O16" i="56"/>
  <c r="N16" i="56"/>
  <c r="N17" i="56" s="1"/>
  <c r="M16" i="56"/>
  <c r="M17" i="56" s="1"/>
  <c r="L16" i="56"/>
  <c r="L17" i="56" s="1"/>
  <c r="K16" i="56"/>
  <c r="K17" i="56" s="1"/>
  <c r="J16" i="56"/>
  <c r="I16" i="56"/>
  <c r="H16" i="56"/>
  <c r="H17" i="56" s="1"/>
  <c r="G16" i="56"/>
  <c r="F16" i="56"/>
  <c r="E16" i="56"/>
  <c r="D16" i="56"/>
  <c r="C16" i="56"/>
  <c r="V15" i="56"/>
  <c r="U15" i="56"/>
  <c r="T15" i="56"/>
  <c r="S15" i="56"/>
  <c r="R15" i="56"/>
  <c r="Q15" i="56"/>
  <c r="P15" i="56"/>
  <c r="O15" i="56"/>
  <c r="N15" i="56"/>
  <c r="M15" i="56"/>
  <c r="L15" i="56"/>
  <c r="K15" i="56"/>
  <c r="J15" i="56"/>
  <c r="I15" i="56"/>
  <c r="H15" i="56"/>
  <c r="G15" i="56"/>
  <c r="F15" i="56"/>
  <c r="E15" i="56"/>
  <c r="D15" i="56"/>
  <c r="C15" i="56"/>
  <c r="Q10" i="56"/>
  <c r="Q11" i="56" s="1"/>
  <c r="P10" i="56"/>
  <c r="P11" i="56" s="1"/>
  <c r="O10" i="56"/>
  <c r="O11" i="56" s="1"/>
  <c r="N10" i="56"/>
  <c r="N11" i="56" s="1"/>
  <c r="M10" i="56"/>
  <c r="M11" i="56" s="1"/>
  <c r="L10" i="56"/>
  <c r="L11" i="56" s="1"/>
  <c r="K10" i="56"/>
  <c r="K11" i="56" s="1"/>
  <c r="J10" i="56"/>
  <c r="J11" i="56" s="1"/>
  <c r="I10" i="56"/>
  <c r="I11" i="56" s="1"/>
  <c r="H10" i="56"/>
  <c r="H11" i="56" s="1"/>
  <c r="G10" i="56"/>
  <c r="G11" i="56" s="1"/>
  <c r="F10" i="56"/>
  <c r="F11" i="56" s="1"/>
  <c r="E10" i="56"/>
  <c r="E11" i="56" s="1"/>
  <c r="D10" i="56"/>
  <c r="D11" i="56" s="1"/>
  <c r="R9" i="56"/>
  <c r="Q9" i="56"/>
  <c r="P9" i="56"/>
  <c r="O9" i="56"/>
  <c r="N9" i="56"/>
  <c r="M9" i="56"/>
  <c r="L9" i="56"/>
  <c r="K9" i="56"/>
  <c r="J9" i="56"/>
  <c r="I9" i="56"/>
  <c r="H9" i="56"/>
  <c r="G9" i="56"/>
  <c r="F9" i="56"/>
  <c r="E9" i="56"/>
  <c r="D9" i="56"/>
  <c r="C9" i="56"/>
  <c r="R8" i="56"/>
  <c r="R58" i="56" s="1"/>
  <c r="Q8" i="56"/>
  <c r="Q4" i="56" s="1"/>
  <c r="P8" i="56"/>
  <c r="P4" i="56" s="1"/>
  <c r="O8" i="56"/>
  <c r="O4" i="56" s="1"/>
  <c r="N8" i="56"/>
  <c r="N4" i="56" s="1"/>
  <c r="M8" i="56"/>
  <c r="M4" i="56" s="1"/>
  <c r="L8" i="56"/>
  <c r="L4" i="56" s="1"/>
  <c r="K8" i="56"/>
  <c r="K4" i="56" s="1"/>
  <c r="J8" i="56"/>
  <c r="I8" i="56"/>
  <c r="H8" i="56"/>
  <c r="G8" i="56"/>
  <c r="F8" i="56"/>
  <c r="E8" i="56"/>
  <c r="D8" i="56"/>
  <c r="C8" i="56"/>
  <c r="R7" i="56"/>
  <c r="R10" i="56" s="1"/>
  <c r="R11" i="56" s="1"/>
  <c r="V6" i="56"/>
  <c r="V39" i="56" s="1"/>
  <c r="V52" i="56" s="1"/>
  <c r="U6" i="56"/>
  <c r="U39" i="56" s="1"/>
  <c r="U52" i="56" s="1"/>
  <c r="T6" i="56"/>
  <c r="T39" i="56" s="1"/>
  <c r="T52" i="56" s="1"/>
  <c r="S6" i="56"/>
  <c r="S39" i="56" s="1"/>
  <c r="S52" i="56" s="1"/>
  <c r="R6" i="56"/>
  <c r="R39" i="56" s="1"/>
  <c r="R52" i="56" s="1"/>
  <c r="Q6" i="56"/>
  <c r="P6" i="56"/>
  <c r="O6" i="56"/>
  <c r="N6" i="56"/>
  <c r="M6" i="56"/>
  <c r="L6" i="56"/>
  <c r="K6" i="56"/>
  <c r="J6" i="56"/>
  <c r="I6" i="56"/>
  <c r="H6" i="56"/>
  <c r="G6" i="56"/>
  <c r="F6" i="56"/>
  <c r="E6" i="56"/>
  <c r="D6" i="56"/>
  <c r="C6" i="56"/>
  <c r="B2" i="56"/>
  <c r="V20" i="55"/>
  <c r="U20" i="55"/>
  <c r="T20" i="55"/>
  <c r="S20" i="55"/>
  <c r="R20" i="55"/>
  <c r="Q20" i="55"/>
  <c r="P20" i="55"/>
  <c r="O20" i="55"/>
  <c r="N20" i="55"/>
  <c r="M20" i="55"/>
  <c r="L20" i="55"/>
  <c r="K20" i="55"/>
  <c r="J20" i="55"/>
  <c r="I20" i="55"/>
  <c r="H20" i="55"/>
  <c r="G20" i="55"/>
  <c r="F20" i="55"/>
  <c r="E20" i="55"/>
  <c r="D20" i="55"/>
  <c r="C20" i="55"/>
  <c r="V19" i="55"/>
  <c r="V30" i="55" s="1"/>
  <c r="U19" i="55"/>
  <c r="T19" i="55"/>
  <c r="S19" i="55"/>
  <c r="R19" i="55"/>
  <c r="Q19" i="55"/>
  <c r="P19" i="55"/>
  <c r="O19" i="55"/>
  <c r="N19" i="55"/>
  <c r="M19" i="55"/>
  <c r="L19" i="55"/>
  <c r="K19" i="55"/>
  <c r="J19" i="55"/>
  <c r="J30" i="55" s="1"/>
  <c r="I19" i="55"/>
  <c r="H19" i="55"/>
  <c r="G19" i="55"/>
  <c r="F19" i="55"/>
  <c r="E19" i="55"/>
  <c r="D19" i="55"/>
  <c r="C19" i="55"/>
  <c r="V16" i="55"/>
  <c r="U16" i="55"/>
  <c r="T16" i="55"/>
  <c r="S16" i="55"/>
  <c r="R16" i="55"/>
  <c r="Q16" i="55"/>
  <c r="P16" i="55"/>
  <c r="O16" i="55"/>
  <c r="N16" i="55"/>
  <c r="M16" i="55"/>
  <c r="L16" i="55"/>
  <c r="K16" i="55"/>
  <c r="J16" i="55"/>
  <c r="I16" i="55"/>
  <c r="H16" i="55"/>
  <c r="G16" i="55"/>
  <c r="F16" i="55"/>
  <c r="E16" i="55"/>
  <c r="D16" i="55"/>
  <c r="C16" i="55"/>
  <c r="V15" i="55"/>
  <c r="U15" i="55"/>
  <c r="T15" i="55"/>
  <c r="S15" i="55"/>
  <c r="R15" i="55"/>
  <c r="Q15" i="55"/>
  <c r="P15" i="55"/>
  <c r="O15" i="55"/>
  <c r="N15" i="55"/>
  <c r="M15" i="55"/>
  <c r="L15" i="55"/>
  <c r="K15" i="55"/>
  <c r="J15" i="55"/>
  <c r="I15" i="55"/>
  <c r="H15" i="55"/>
  <c r="G15" i="55"/>
  <c r="F15" i="55"/>
  <c r="E15" i="55"/>
  <c r="D15" i="55"/>
  <c r="C15" i="55"/>
  <c r="R9" i="55"/>
  <c r="Q9" i="55"/>
  <c r="P9" i="55"/>
  <c r="O9" i="55"/>
  <c r="N9" i="55"/>
  <c r="M9" i="55"/>
  <c r="L9" i="55"/>
  <c r="K9" i="55"/>
  <c r="J9" i="55"/>
  <c r="I9" i="55"/>
  <c r="H9" i="55"/>
  <c r="G9" i="55"/>
  <c r="F9" i="55"/>
  <c r="E9" i="55"/>
  <c r="D9" i="55"/>
  <c r="C9" i="55"/>
  <c r="R8" i="55"/>
  <c r="R58" i="55" s="1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C8" i="55"/>
  <c r="R7" i="55"/>
  <c r="Q7" i="55"/>
  <c r="P7" i="55"/>
  <c r="O7" i="55"/>
  <c r="N7" i="55"/>
  <c r="M7" i="55"/>
  <c r="L7" i="55"/>
  <c r="K7" i="55"/>
  <c r="K17" i="55" s="1"/>
  <c r="J7" i="55"/>
  <c r="I7" i="55"/>
  <c r="H7" i="55"/>
  <c r="H17" i="55" s="1"/>
  <c r="G7" i="55"/>
  <c r="F7" i="55"/>
  <c r="E7" i="55"/>
  <c r="D7" i="55"/>
  <c r="C7" i="55"/>
  <c r="V6" i="55"/>
  <c r="V39" i="55" s="1"/>
  <c r="V52" i="55" s="1"/>
  <c r="U6" i="55"/>
  <c r="U39" i="55" s="1"/>
  <c r="U52" i="55" s="1"/>
  <c r="T6" i="55"/>
  <c r="T39" i="55" s="1"/>
  <c r="T52" i="55" s="1"/>
  <c r="S6" i="55"/>
  <c r="S39" i="55" s="1"/>
  <c r="S52" i="55" s="1"/>
  <c r="R6" i="55"/>
  <c r="R39" i="55" s="1"/>
  <c r="R52" i="55" s="1"/>
  <c r="Q6" i="55"/>
  <c r="P6" i="55"/>
  <c r="O6" i="55"/>
  <c r="N6" i="55"/>
  <c r="M6" i="55"/>
  <c r="L6" i="55"/>
  <c r="K6" i="55"/>
  <c r="J6" i="55"/>
  <c r="I6" i="55"/>
  <c r="H6" i="55"/>
  <c r="G6" i="55"/>
  <c r="F6" i="55"/>
  <c r="E6" i="55"/>
  <c r="D6" i="55"/>
  <c r="C6" i="55"/>
  <c r="B2" i="55"/>
  <c r="V20" i="54"/>
  <c r="U20" i="54"/>
  <c r="T20" i="54"/>
  <c r="S20" i="54"/>
  <c r="R20" i="54"/>
  <c r="Q20" i="54"/>
  <c r="P20" i="54"/>
  <c r="O20" i="54"/>
  <c r="N20" i="54"/>
  <c r="M20" i="54"/>
  <c r="L20" i="54"/>
  <c r="K20" i="54"/>
  <c r="J20" i="54"/>
  <c r="I20" i="54"/>
  <c r="H20" i="54"/>
  <c r="G20" i="54"/>
  <c r="F20" i="54"/>
  <c r="E20" i="54"/>
  <c r="D20" i="54"/>
  <c r="C20" i="54"/>
  <c r="V19" i="54"/>
  <c r="U19" i="54"/>
  <c r="T19" i="54"/>
  <c r="S19" i="54"/>
  <c r="R19" i="54"/>
  <c r="R30" i="54" s="1"/>
  <c r="Q19" i="54"/>
  <c r="Q30" i="54" s="1"/>
  <c r="P19" i="54"/>
  <c r="O19" i="54"/>
  <c r="N19" i="54"/>
  <c r="M19" i="54"/>
  <c r="L19" i="54"/>
  <c r="K19" i="54"/>
  <c r="J19" i="54"/>
  <c r="I19" i="54"/>
  <c r="H19" i="54"/>
  <c r="G19" i="54"/>
  <c r="F19" i="54"/>
  <c r="F30" i="54" s="1"/>
  <c r="E19" i="54"/>
  <c r="E30" i="54" s="1"/>
  <c r="D19" i="54"/>
  <c r="C19" i="54"/>
  <c r="V16" i="54"/>
  <c r="U16" i="54"/>
  <c r="T16" i="54"/>
  <c r="S16" i="54"/>
  <c r="R16" i="54"/>
  <c r="Q16" i="54"/>
  <c r="P16" i="54"/>
  <c r="O16" i="54"/>
  <c r="N16" i="54"/>
  <c r="M16" i="54"/>
  <c r="L16" i="54"/>
  <c r="K16" i="54"/>
  <c r="J16" i="54"/>
  <c r="I16" i="54"/>
  <c r="H16" i="54"/>
  <c r="G16" i="54"/>
  <c r="F16" i="54"/>
  <c r="E16" i="54"/>
  <c r="D16" i="54"/>
  <c r="C16" i="54"/>
  <c r="V15" i="54"/>
  <c r="U15" i="54"/>
  <c r="T15" i="54"/>
  <c r="S15" i="54"/>
  <c r="R15" i="54"/>
  <c r="Q15" i="54"/>
  <c r="P15" i="54"/>
  <c r="O15" i="54"/>
  <c r="N15" i="54"/>
  <c r="M15" i="54"/>
  <c r="L15" i="54"/>
  <c r="K15" i="54"/>
  <c r="J15" i="54"/>
  <c r="I15" i="54"/>
  <c r="H15" i="54"/>
  <c r="G15" i="54"/>
  <c r="F15" i="54"/>
  <c r="E15" i="54"/>
  <c r="D15" i="54"/>
  <c r="C15" i="54"/>
  <c r="R9" i="54"/>
  <c r="Q9" i="54"/>
  <c r="P9" i="54"/>
  <c r="O9" i="54"/>
  <c r="N9" i="54"/>
  <c r="M9" i="54"/>
  <c r="L9" i="54"/>
  <c r="K9" i="54"/>
  <c r="J9" i="54"/>
  <c r="I9" i="54"/>
  <c r="H9" i="54"/>
  <c r="G9" i="54"/>
  <c r="F9" i="54"/>
  <c r="E9" i="54"/>
  <c r="D9" i="54"/>
  <c r="C9" i="54"/>
  <c r="R8" i="54"/>
  <c r="R58" i="54" s="1"/>
  <c r="Q8" i="54"/>
  <c r="P8" i="54"/>
  <c r="O8" i="54"/>
  <c r="N8" i="54"/>
  <c r="M8" i="54"/>
  <c r="L8" i="54"/>
  <c r="K8" i="54"/>
  <c r="J8" i="54"/>
  <c r="I8" i="54"/>
  <c r="H8" i="54"/>
  <c r="G8" i="54"/>
  <c r="F8" i="54"/>
  <c r="E8" i="54"/>
  <c r="D8" i="54"/>
  <c r="C8" i="54"/>
  <c r="R7" i="54"/>
  <c r="Q7" i="54"/>
  <c r="P7" i="54"/>
  <c r="P21" i="54" s="1"/>
  <c r="O7" i="54"/>
  <c r="N7" i="54"/>
  <c r="M7" i="54"/>
  <c r="M21" i="54" s="1"/>
  <c r="L7" i="54"/>
  <c r="K7" i="54"/>
  <c r="J7" i="54"/>
  <c r="I7" i="54"/>
  <c r="H7" i="54"/>
  <c r="G7" i="54"/>
  <c r="F7" i="54"/>
  <c r="E7" i="54"/>
  <c r="D7" i="54"/>
  <c r="D21" i="54" s="1"/>
  <c r="C7" i="54"/>
  <c r="C21" i="54" s="1"/>
  <c r="V6" i="54"/>
  <c r="V39" i="54" s="1"/>
  <c r="V52" i="54" s="1"/>
  <c r="U6" i="54"/>
  <c r="U39" i="54" s="1"/>
  <c r="U52" i="54" s="1"/>
  <c r="T6" i="54"/>
  <c r="T39" i="54" s="1"/>
  <c r="T52" i="54" s="1"/>
  <c r="S6" i="54"/>
  <c r="S39" i="54" s="1"/>
  <c r="S52" i="54" s="1"/>
  <c r="R6" i="54"/>
  <c r="R39" i="54" s="1"/>
  <c r="R52" i="54" s="1"/>
  <c r="Q6" i="54"/>
  <c r="P6" i="54"/>
  <c r="O6" i="54"/>
  <c r="N6" i="54"/>
  <c r="M6" i="54"/>
  <c r="L6" i="54"/>
  <c r="K6" i="54"/>
  <c r="J6" i="54"/>
  <c r="I6" i="54"/>
  <c r="H6" i="54"/>
  <c r="G6" i="54"/>
  <c r="F6" i="54"/>
  <c r="E6" i="54"/>
  <c r="D6" i="54"/>
  <c r="C6" i="54"/>
  <c r="B2" i="54"/>
  <c r="V20" i="53"/>
  <c r="U20" i="53"/>
  <c r="T20" i="53"/>
  <c r="S20" i="53"/>
  <c r="R20" i="53"/>
  <c r="Q20" i="53"/>
  <c r="P20" i="53"/>
  <c r="O20" i="53"/>
  <c r="N20" i="53"/>
  <c r="M20" i="53"/>
  <c r="L20" i="53"/>
  <c r="K20" i="53"/>
  <c r="J20" i="53"/>
  <c r="I20" i="53"/>
  <c r="H20" i="53"/>
  <c r="G20" i="53"/>
  <c r="F20" i="53"/>
  <c r="E20" i="53"/>
  <c r="D20" i="53"/>
  <c r="C20" i="53"/>
  <c r="V19" i="53"/>
  <c r="V30" i="53" s="1"/>
  <c r="U19" i="53"/>
  <c r="T19" i="53"/>
  <c r="S19" i="53"/>
  <c r="R19" i="53"/>
  <c r="Q19" i="53"/>
  <c r="P19" i="53"/>
  <c r="O19" i="53"/>
  <c r="N19" i="53"/>
  <c r="M19" i="53"/>
  <c r="L19" i="53"/>
  <c r="K19" i="53"/>
  <c r="J19" i="53"/>
  <c r="J30" i="53" s="1"/>
  <c r="I19" i="53"/>
  <c r="H19" i="53"/>
  <c r="G19" i="53"/>
  <c r="F19" i="53"/>
  <c r="E19" i="53"/>
  <c r="D19" i="53"/>
  <c r="C19" i="53"/>
  <c r="V16" i="53"/>
  <c r="U16" i="53"/>
  <c r="T16" i="53"/>
  <c r="S16" i="53"/>
  <c r="R16" i="53"/>
  <c r="Q16" i="53"/>
  <c r="P16" i="53"/>
  <c r="O16" i="53"/>
  <c r="N16" i="53"/>
  <c r="M16" i="53"/>
  <c r="L16" i="53"/>
  <c r="K16" i="53"/>
  <c r="J16" i="53"/>
  <c r="I16" i="53"/>
  <c r="H16" i="53"/>
  <c r="G16" i="53"/>
  <c r="F16" i="53"/>
  <c r="E16" i="53"/>
  <c r="D16" i="53"/>
  <c r="C16" i="53"/>
  <c r="V15" i="53"/>
  <c r="U15" i="53"/>
  <c r="T15" i="53"/>
  <c r="S15" i="53"/>
  <c r="R15" i="53"/>
  <c r="Q15" i="53"/>
  <c r="P15" i="53"/>
  <c r="O15" i="53"/>
  <c r="N15" i="53"/>
  <c r="M15" i="53"/>
  <c r="L15" i="53"/>
  <c r="K15" i="53"/>
  <c r="J15" i="53"/>
  <c r="I15" i="53"/>
  <c r="H15" i="53"/>
  <c r="G15" i="53"/>
  <c r="F15" i="53"/>
  <c r="E15" i="53"/>
  <c r="D15" i="53"/>
  <c r="C15" i="53"/>
  <c r="R9" i="53"/>
  <c r="Q9" i="53"/>
  <c r="P9" i="53"/>
  <c r="O9" i="53"/>
  <c r="N9" i="53"/>
  <c r="M9" i="53"/>
  <c r="L9" i="53"/>
  <c r="K9" i="53"/>
  <c r="J9" i="53"/>
  <c r="I9" i="53"/>
  <c r="H9" i="53"/>
  <c r="G9" i="53"/>
  <c r="F9" i="53"/>
  <c r="E9" i="53"/>
  <c r="D9" i="53"/>
  <c r="C9" i="53"/>
  <c r="R8" i="53"/>
  <c r="R58" i="53" s="1"/>
  <c r="Q8" i="53"/>
  <c r="P8" i="53"/>
  <c r="O8" i="53"/>
  <c r="N8" i="53"/>
  <c r="M8" i="53"/>
  <c r="L8" i="53"/>
  <c r="K8" i="53"/>
  <c r="J8" i="53"/>
  <c r="I8" i="53"/>
  <c r="H8" i="53"/>
  <c r="G8" i="53"/>
  <c r="F8" i="53"/>
  <c r="E8" i="53"/>
  <c r="D8" i="53"/>
  <c r="C8" i="53"/>
  <c r="R7" i="53"/>
  <c r="R21" i="53" s="1"/>
  <c r="Q7" i="53"/>
  <c r="Q21" i="53" s="1"/>
  <c r="P7" i="53"/>
  <c r="P21" i="53" s="1"/>
  <c r="O7" i="53"/>
  <c r="N7" i="53"/>
  <c r="M7" i="53"/>
  <c r="M21" i="53" s="1"/>
  <c r="L7" i="53"/>
  <c r="K7" i="53"/>
  <c r="J7" i="53"/>
  <c r="I7" i="53"/>
  <c r="H7" i="53"/>
  <c r="G7" i="53"/>
  <c r="F7" i="53"/>
  <c r="F21" i="53" s="1"/>
  <c r="E7" i="53"/>
  <c r="E21" i="53" s="1"/>
  <c r="D7" i="53"/>
  <c r="D21" i="53" s="1"/>
  <c r="C7" i="53"/>
  <c r="V6" i="53"/>
  <c r="U6" i="53"/>
  <c r="T6" i="53"/>
  <c r="S6" i="53"/>
  <c r="R6" i="53"/>
  <c r="Q6" i="53"/>
  <c r="P6" i="53"/>
  <c r="O6" i="53"/>
  <c r="N6" i="53"/>
  <c r="M6" i="53"/>
  <c r="L6" i="53"/>
  <c r="K6" i="53"/>
  <c r="J6" i="53"/>
  <c r="I6" i="53"/>
  <c r="H6" i="53"/>
  <c r="G6" i="53"/>
  <c r="F6" i="53"/>
  <c r="E6" i="53"/>
  <c r="D6" i="53"/>
  <c r="C6" i="53"/>
  <c r="B2" i="53"/>
  <c r="V20" i="52"/>
  <c r="U20" i="52"/>
  <c r="T20" i="52"/>
  <c r="S20" i="52"/>
  <c r="R20" i="52"/>
  <c r="Q20" i="52"/>
  <c r="P20" i="52"/>
  <c r="O20" i="52"/>
  <c r="N20" i="52"/>
  <c r="M20" i="52"/>
  <c r="L20" i="52"/>
  <c r="K20" i="52"/>
  <c r="J20" i="52"/>
  <c r="I20" i="52"/>
  <c r="H20" i="52"/>
  <c r="G20" i="52"/>
  <c r="F20" i="52"/>
  <c r="E20" i="52"/>
  <c r="D20" i="52"/>
  <c r="C20" i="52"/>
  <c r="V19" i="52"/>
  <c r="U19" i="52"/>
  <c r="T19" i="52"/>
  <c r="T30" i="52" s="1"/>
  <c r="S19" i="52"/>
  <c r="R19" i="52"/>
  <c r="Q19" i="52"/>
  <c r="P19" i="52"/>
  <c r="O19" i="52"/>
  <c r="N19" i="52"/>
  <c r="M19" i="52"/>
  <c r="L19" i="52"/>
  <c r="K19" i="52"/>
  <c r="J19" i="52"/>
  <c r="I19" i="52"/>
  <c r="I30" i="52" s="1"/>
  <c r="H19" i="52"/>
  <c r="H30" i="52" s="1"/>
  <c r="G19" i="52"/>
  <c r="F19" i="52"/>
  <c r="E19" i="52"/>
  <c r="D19" i="52"/>
  <c r="C19" i="52"/>
  <c r="V16" i="52"/>
  <c r="U16" i="52"/>
  <c r="T16" i="52"/>
  <c r="S16" i="52"/>
  <c r="R16" i="52"/>
  <c r="Q16" i="52"/>
  <c r="P16" i="52"/>
  <c r="O16" i="52"/>
  <c r="N16" i="52"/>
  <c r="M16" i="52"/>
  <c r="L16" i="52"/>
  <c r="K16" i="52"/>
  <c r="J16" i="52"/>
  <c r="I16" i="52"/>
  <c r="H16" i="52"/>
  <c r="G16" i="52"/>
  <c r="F16" i="52"/>
  <c r="E16" i="52"/>
  <c r="D16" i="52"/>
  <c r="C16" i="52"/>
  <c r="V15" i="52"/>
  <c r="U15" i="52"/>
  <c r="U30" i="52" s="1"/>
  <c r="T15" i="52"/>
  <c r="S15" i="52"/>
  <c r="R15" i="52"/>
  <c r="Q15" i="52"/>
  <c r="P15" i="52"/>
  <c r="O15" i="52"/>
  <c r="N15" i="52"/>
  <c r="M15" i="52"/>
  <c r="L15" i="52"/>
  <c r="K15" i="52"/>
  <c r="J15" i="52"/>
  <c r="I15" i="52"/>
  <c r="H15" i="52"/>
  <c r="G15" i="52"/>
  <c r="F15" i="52"/>
  <c r="E15" i="52"/>
  <c r="D15" i="52"/>
  <c r="C15" i="52"/>
  <c r="R9" i="52"/>
  <c r="Q9" i="52"/>
  <c r="P9" i="52"/>
  <c r="O9" i="52"/>
  <c r="N9" i="52"/>
  <c r="M9" i="52"/>
  <c r="L9" i="52"/>
  <c r="K9" i="52"/>
  <c r="J9" i="52"/>
  <c r="I9" i="52"/>
  <c r="H9" i="52"/>
  <c r="G9" i="52"/>
  <c r="F9" i="52"/>
  <c r="E9" i="52"/>
  <c r="D9" i="52"/>
  <c r="C9" i="52"/>
  <c r="R8" i="52"/>
  <c r="R58" i="52" s="1"/>
  <c r="Q8" i="52"/>
  <c r="P8" i="52"/>
  <c r="O8" i="52"/>
  <c r="N8" i="52"/>
  <c r="M8" i="52"/>
  <c r="L8" i="52"/>
  <c r="K8" i="52"/>
  <c r="J8" i="52"/>
  <c r="I8" i="52"/>
  <c r="H8" i="52"/>
  <c r="G8" i="52"/>
  <c r="F8" i="52"/>
  <c r="E8" i="52"/>
  <c r="D8" i="52"/>
  <c r="C8" i="52"/>
  <c r="R7" i="52"/>
  <c r="R21" i="52" s="1"/>
  <c r="Q7" i="52"/>
  <c r="P7" i="52"/>
  <c r="O7" i="52"/>
  <c r="N7" i="52"/>
  <c r="M7" i="52"/>
  <c r="L7" i="52"/>
  <c r="K7" i="52"/>
  <c r="J7" i="52"/>
  <c r="J21" i="52" s="1"/>
  <c r="I7" i="52"/>
  <c r="H7" i="52"/>
  <c r="G7" i="52"/>
  <c r="F7" i="52"/>
  <c r="E7" i="52"/>
  <c r="D7" i="52"/>
  <c r="C7" i="52"/>
  <c r="V6" i="52"/>
  <c r="V39" i="52" s="1"/>
  <c r="V52" i="52" s="1"/>
  <c r="U6" i="52"/>
  <c r="U39" i="52" s="1"/>
  <c r="U52" i="52" s="1"/>
  <c r="T6" i="52"/>
  <c r="T39" i="52" s="1"/>
  <c r="T52" i="52" s="1"/>
  <c r="S6" i="52"/>
  <c r="S39" i="52" s="1"/>
  <c r="S52" i="52" s="1"/>
  <c r="R6" i="52"/>
  <c r="R39" i="52" s="1"/>
  <c r="R52" i="52" s="1"/>
  <c r="Q6" i="52"/>
  <c r="P6" i="52"/>
  <c r="O6" i="52"/>
  <c r="N6" i="52"/>
  <c r="M6" i="52"/>
  <c r="L6" i="52"/>
  <c r="K6" i="52"/>
  <c r="J6" i="52"/>
  <c r="I6" i="52"/>
  <c r="H6" i="52"/>
  <c r="G6" i="52"/>
  <c r="F6" i="52"/>
  <c r="E6" i="52"/>
  <c r="D6" i="52"/>
  <c r="C6" i="52"/>
  <c r="B2" i="52"/>
  <c r="V20" i="51"/>
  <c r="U20" i="51"/>
  <c r="T20" i="51"/>
  <c r="S20" i="51"/>
  <c r="R20" i="51"/>
  <c r="Q20" i="51"/>
  <c r="P20" i="51"/>
  <c r="O20" i="51"/>
  <c r="N20" i="51"/>
  <c r="M20" i="51"/>
  <c r="L20" i="51"/>
  <c r="K20" i="51"/>
  <c r="J20" i="51"/>
  <c r="I20" i="51"/>
  <c r="H20" i="51"/>
  <c r="G20" i="51"/>
  <c r="F20" i="51"/>
  <c r="E20" i="51"/>
  <c r="D20" i="51"/>
  <c r="C20" i="51"/>
  <c r="V19" i="51"/>
  <c r="V30" i="51" s="1"/>
  <c r="U19" i="51"/>
  <c r="T19" i="51"/>
  <c r="S19" i="51"/>
  <c r="R19" i="51"/>
  <c r="Q19" i="51"/>
  <c r="P19" i="51"/>
  <c r="O19" i="51"/>
  <c r="N19" i="51"/>
  <c r="M19" i="51"/>
  <c r="M30" i="51" s="1"/>
  <c r="L19" i="51"/>
  <c r="K19" i="51"/>
  <c r="J19" i="51"/>
  <c r="J30" i="51" s="1"/>
  <c r="I19" i="51"/>
  <c r="H19" i="51"/>
  <c r="G19" i="51"/>
  <c r="F19" i="51"/>
  <c r="E19" i="51"/>
  <c r="D19" i="51"/>
  <c r="C19" i="51"/>
  <c r="V16" i="51"/>
  <c r="U16" i="51"/>
  <c r="T16" i="51"/>
  <c r="S16" i="51"/>
  <c r="R16" i="51"/>
  <c r="Q16" i="51"/>
  <c r="P16" i="51"/>
  <c r="O16" i="51"/>
  <c r="N16" i="51"/>
  <c r="M16" i="51"/>
  <c r="L16" i="51"/>
  <c r="K16" i="51"/>
  <c r="J16" i="51"/>
  <c r="I16" i="51"/>
  <c r="H16" i="51"/>
  <c r="G16" i="51"/>
  <c r="F16" i="51"/>
  <c r="E16" i="51"/>
  <c r="D16" i="51"/>
  <c r="C16" i="51"/>
  <c r="V15" i="51"/>
  <c r="U15" i="51"/>
  <c r="T15" i="51"/>
  <c r="S15" i="51"/>
  <c r="R15" i="51"/>
  <c r="Q15" i="51"/>
  <c r="P15" i="51"/>
  <c r="O15" i="51"/>
  <c r="N15" i="51"/>
  <c r="M15" i="51"/>
  <c r="L15" i="51"/>
  <c r="K15" i="51"/>
  <c r="J15" i="51"/>
  <c r="I15" i="51"/>
  <c r="H15" i="51"/>
  <c r="G15" i="51"/>
  <c r="F15" i="51"/>
  <c r="E15" i="51"/>
  <c r="D15" i="51"/>
  <c r="C15" i="51"/>
  <c r="R9" i="51"/>
  <c r="Q9" i="51"/>
  <c r="P9" i="51"/>
  <c r="O9" i="51"/>
  <c r="N9" i="51"/>
  <c r="M9" i="51"/>
  <c r="L9" i="51"/>
  <c r="K9" i="51"/>
  <c r="J9" i="51"/>
  <c r="I9" i="51"/>
  <c r="H9" i="51"/>
  <c r="G9" i="51"/>
  <c r="F9" i="51"/>
  <c r="E9" i="51"/>
  <c r="D9" i="51"/>
  <c r="C9" i="51"/>
  <c r="R8" i="51"/>
  <c r="R58" i="51" s="1"/>
  <c r="Q8" i="51"/>
  <c r="P8" i="51"/>
  <c r="O8" i="51"/>
  <c r="N8" i="51"/>
  <c r="M8" i="51"/>
  <c r="L8" i="51"/>
  <c r="K8" i="51"/>
  <c r="J8" i="51"/>
  <c r="I8" i="51"/>
  <c r="H8" i="51"/>
  <c r="G8" i="51"/>
  <c r="F8" i="51"/>
  <c r="E8" i="51"/>
  <c r="D8" i="51"/>
  <c r="C8" i="51"/>
  <c r="R7" i="51"/>
  <c r="R21" i="51" s="1"/>
  <c r="Q7" i="51"/>
  <c r="P7" i="51"/>
  <c r="O7" i="51"/>
  <c r="N7" i="51"/>
  <c r="M7" i="51"/>
  <c r="L7" i="51"/>
  <c r="K7" i="51"/>
  <c r="J7" i="51"/>
  <c r="I7" i="51"/>
  <c r="H7" i="51"/>
  <c r="G7" i="51"/>
  <c r="G21" i="51" s="1"/>
  <c r="F7" i="51"/>
  <c r="F21" i="51" s="1"/>
  <c r="E7" i="51"/>
  <c r="D7" i="51"/>
  <c r="C7" i="51"/>
  <c r="V6" i="51"/>
  <c r="U6" i="51"/>
  <c r="T6" i="51"/>
  <c r="S6" i="51"/>
  <c r="R6" i="51"/>
  <c r="Q6" i="51"/>
  <c r="P6" i="51"/>
  <c r="O6" i="51"/>
  <c r="N6" i="51"/>
  <c r="M6" i="51"/>
  <c r="L6" i="51"/>
  <c r="K6" i="51"/>
  <c r="J6" i="51"/>
  <c r="I6" i="51"/>
  <c r="H6" i="51"/>
  <c r="G6" i="51"/>
  <c r="F6" i="51"/>
  <c r="E6" i="51"/>
  <c r="D6" i="51"/>
  <c r="C6" i="51"/>
  <c r="B2" i="51"/>
  <c r="V20" i="50"/>
  <c r="U20" i="50"/>
  <c r="T20" i="50"/>
  <c r="S20" i="50"/>
  <c r="R20" i="50"/>
  <c r="Q20" i="50"/>
  <c r="P20" i="50"/>
  <c r="O20" i="50"/>
  <c r="N20" i="50"/>
  <c r="M20" i="50"/>
  <c r="L20" i="50"/>
  <c r="K20" i="50"/>
  <c r="J20" i="50"/>
  <c r="I20" i="50"/>
  <c r="H20" i="50"/>
  <c r="G20" i="50"/>
  <c r="F20" i="50"/>
  <c r="E20" i="50"/>
  <c r="D20" i="50"/>
  <c r="C20" i="50"/>
  <c r="V19" i="50"/>
  <c r="U19" i="50"/>
  <c r="T19" i="50"/>
  <c r="S19" i="50"/>
  <c r="S30" i="50" s="1"/>
  <c r="R19" i="50"/>
  <c r="Q19" i="50"/>
  <c r="P19" i="50"/>
  <c r="O19" i="50"/>
  <c r="N19" i="50"/>
  <c r="M19" i="50"/>
  <c r="L19" i="50"/>
  <c r="K19" i="50"/>
  <c r="J19" i="50"/>
  <c r="J30" i="50" s="1"/>
  <c r="I19" i="50"/>
  <c r="H19" i="50"/>
  <c r="G19" i="50"/>
  <c r="G30" i="50" s="1"/>
  <c r="F19" i="50"/>
  <c r="E19" i="50"/>
  <c r="D19" i="50"/>
  <c r="C19" i="50"/>
  <c r="V16" i="50"/>
  <c r="U16" i="50"/>
  <c r="T16" i="50"/>
  <c r="S16" i="50"/>
  <c r="R16" i="50"/>
  <c r="Q16" i="50"/>
  <c r="P16" i="50"/>
  <c r="O16" i="50"/>
  <c r="N16" i="50"/>
  <c r="M16" i="50"/>
  <c r="L16" i="50"/>
  <c r="K16" i="50"/>
  <c r="J16" i="50"/>
  <c r="I16" i="50"/>
  <c r="H16" i="50"/>
  <c r="G16" i="50"/>
  <c r="F16" i="50"/>
  <c r="E16" i="50"/>
  <c r="D16" i="50"/>
  <c r="C16" i="50"/>
  <c r="V15" i="50"/>
  <c r="U15" i="50"/>
  <c r="T15" i="50"/>
  <c r="S15" i="50"/>
  <c r="R15" i="50"/>
  <c r="Q15" i="50"/>
  <c r="P15" i="50"/>
  <c r="O15" i="50"/>
  <c r="N15" i="50"/>
  <c r="M15" i="50"/>
  <c r="L15" i="50"/>
  <c r="K15" i="50"/>
  <c r="J15" i="50"/>
  <c r="I15" i="50"/>
  <c r="H15" i="50"/>
  <c r="G15" i="50"/>
  <c r="F15" i="50"/>
  <c r="E15" i="50"/>
  <c r="D15" i="50"/>
  <c r="C15" i="50"/>
  <c r="R9" i="50"/>
  <c r="Q9" i="50"/>
  <c r="P9" i="50"/>
  <c r="O9" i="50"/>
  <c r="N9" i="50"/>
  <c r="M9" i="50"/>
  <c r="L9" i="50"/>
  <c r="K9" i="50"/>
  <c r="J9" i="50"/>
  <c r="I9" i="50"/>
  <c r="H9" i="50"/>
  <c r="G9" i="50"/>
  <c r="F9" i="50"/>
  <c r="E9" i="50"/>
  <c r="D9" i="50"/>
  <c r="C9" i="50"/>
  <c r="R8" i="50"/>
  <c r="R58" i="50" s="1"/>
  <c r="Q8" i="50"/>
  <c r="P8" i="50"/>
  <c r="O8" i="50"/>
  <c r="N8" i="50"/>
  <c r="M8" i="50"/>
  <c r="L8" i="50"/>
  <c r="K8" i="50"/>
  <c r="J8" i="50"/>
  <c r="I8" i="50"/>
  <c r="H8" i="50"/>
  <c r="G8" i="50"/>
  <c r="F8" i="50"/>
  <c r="E8" i="50"/>
  <c r="D8" i="50"/>
  <c r="C8" i="50"/>
  <c r="R7" i="50"/>
  <c r="Q7" i="50"/>
  <c r="P7" i="50"/>
  <c r="O7" i="50"/>
  <c r="O21" i="50" s="1"/>
  <c r="N7" i="50"/>
  <c r="M7" i="50"/>
  <c r="L7" i="50"/>
  <c r="K7" i="50"/>
  <c r="K17" i="50" s="1"/>
  <c r="J7" i="50"/>
  <c r="J21" i="50" s="1"/>
  <c r="I7" i="50"/>
  <c r="H7" i="50"/>
  <c r="G7" i="50"/>
  <c r="F7" i="50"/>
  <c r="E7" i="50"/>
  <c r="D7" i="50"/>
  <c r="C7" i="50"/>
  <c r="C21" i="50" s="1"/>
  <c r="V6" i="50"/>
  <c r="V39" i="50" s="1"/>
  <c r="V52" i="50" s="1"/>
  <c r="U6" i="50"/>
  <c r="U39" i="50" s="1"/>
  <c r="U52" i="50" s="1"/>
  <c r="T6" i="50"/>
  <c r="T39" i="50" s="1"/>
  <c r="T52" i="50" s="1"/>
  <c r="S6" i="50"/>
  <c r="S39" i="50" s="1"/>
  <c r="S52" i="50" s="1"/>
  <c r="R6" i="50"/>
  <c r="R39" i="50" s="1"/>
  <c r="R52" i="50" s="1"/>
  <c r="Q6" i="50"/>
  <c r="P6" i="50"/>
  <c r="O6" i="50"/>
  <c r="N6" i="50"/>
  <c r="M6" i="50"/>
  <c r="L6" i="50"/>
  <c r="K6" i="50"/>
  <c r="J6" i="50"/>
  <c r="I6" i="50"/>
  <c r="H6" i="50"/>
  <c r="G6" i="50"/>
  <c r="F6" i="50"/>
  <c r="E6" i="50"/>
  <c r="D6" i="50"/>
  <c r="C6" i="50"/>
  <c r="B2" i="50"/>
  <c r="V20" i="49"/>
  <c r="U20" i="49"/>
  <c r="T20" i="49"/>
  <c r="S20" i="49"/>
  <c r="R20" i="49"/>
  <c r="Q20" i="49"/>
  <c r="P20" i="49"/>
  <c r="O20" i="49"/>
  <c r="N20" i="49"/>
  <c r="M20" i="49"/>
  <c r="L20" i="49"/>
  <c r="K20" i="49"/>
  <c r="J20" i="49"/>
  <c r="I20" i="49"/>
  <c r="H20" i="49"/>
  <c r="G20" i="49"/>
  <c r="F20" i="49"/>
  <c r="E20" i="49"/>
  <c r="D20" i="49"/>
  <c r="C20" i="49"/>
  <c r="V19" i="49"/>
  <c r="U19" i="49"/>
  <c r="T19" i="49"/>
  <c r="S19" i="49"/>
  <c r="R19" i="49"/>
  <c r="Q19" i="49"/>
  <c r="P19" i="49"/>
  <c r="O19" i="49"/>
  <c r="O30" i="49" s="1"/>
  <c r="N19" i="49"/>
  <c r="M19" i="49"/>
  <c r="L19" i="49"/>
  <c r="L30" i="49" s="1"/>
  <c r="K19" i="49"/>
  <c r="J19" i="49"/>
  <c r="I19" i="49"/>
  <c r="H19" i="49"/>
  <c r="G19" i="49"/>
  <c r="F19" i="49"/>
  <c r="E19" i="49"/>
  <c r="D19" i="49"/>
  <c r="C19" i="49"/>
  <c r="C30" i="49" s="1"/>
  <c r="V16" i="49"/>
  <c r="U16" i="49"/>
  <c r="T16" i="49"/>
  <c r="S16" i="49"/>
  <c r="R16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6" i="49"/>
  <c r="D16" i="49"/>
  <c r="C16" i="49"/>
  <c r="V15" i="49"/>
  <c r="U15" i="49"/>
  <c r="T15" i="49"/>
  <c r="S15" i="49"/>
  <c r="R15" i="49"/>
  <c r="Q15" i="49"/>
  <c r="P15" i="49"/>
  <c r="O15" i="49"/>
  <c r="N15" i="49"/>
  <c r="M15" i="49"/>
  <c r="L15" i="49"/>
  <c r="K15" i="49"/>
  <c r="J15" i="49"/>
  <c r="I15" i="49"/>
  <c r="H15" i="49"/>
  <c r="G15" i="49"/>
  <c r="F15" i="49"/>
  <c r="E15" i="49"/>
  <c r="D15" i="49"/>
  <c r="C15" i="49"/>
  <c r="R9" i="49"/>
  <c r="Q9" i="49"/>
  <c r="P9" i="49"/>
  <c r="O9" i="49"/>
  <c r="N9" i="49"/>
  <c r="M9" i="49"/>
  <c r="L9" i="49"/>
  <c r="K9" i="49"/>
  <c r="J9" i="49"/>
  <c r="I9" i="49"/>
  <c r="H9" i="49"/>
  <c r="G9" i="49"/>
  <c r="F9" i="49"/>
  <c r="E9" i="49"/>
  <c r="D9" i="49"/>
  <c r="C9" i="49"/>
  <c r="R8" i="49"/>
  <c r="Q8" i="49"/>
  <c r="P8" i="49"/>
  <c r="O8" i="49"/>
  <c r="N8" i="49"/>
  <c r="M8" i="49"/>
  <c r="L8" i="49"/>
  <c r="K8" i="49"/>
  <c r="J8" i="49"/>
  <c r="I8" i="49"/>
  <c r="H8" i="49"/>
  <c r="G8" i="49"/>
  <c r="F8" i="49"/>
  <c r="E8" i="49"/>
  <c r="D8" i="49"/>
  <c r="C8" i="49"/>
  <c r="R7" i="49"/>
  <c r="Q7" i="49"/>
  <c r="P7" i="49"/>
  <c r="O7" i="49"/>
  <c r="N7" i="49"/>
  <c r="N21" i="49" s="1"/>
  <c r="M7" i="49"/>
  <c r="L7" i="49"/>
  <c r="K7" i="49"/>
  <c r="J7" i="49"/>
  <c r="I7" i="49"/>
  <c r="H7" i="49"/>
  <c r="H21" i="49" s="1"/>
  <c r="G7" i="49"/>
  <c r="F7" i="49"/>
  <c r="E7" i="49"/>
  <c r="D7" i="49"/>
  <c r="D17" i="49" s="1"/>
  <c r="C7" i="49"/>
  <c r="V6" i="49"/>
  <c r="V39" i="49" s="1"/>
  <c r="V52" i="49" s="1"/>
  <c r="U6" i="49"/>
  <c r="U39" i="49" s="1"/>
  <c r="U52" i="49" s="1"/>
  <c r="T6" i="49"/>
  <c r="T39" i="49" s="1"/>
  <c r="T52" i="49" s="1"/>
  <c r="S6" i="49"/>
  <c r="S39" i="49" s="1"/>
  <c r="S52" i="49" s="1"/>
  <c r="R6" i="49"/>
  <c r="R39" i="49" s="1"/>
  <c r="R52" i="49" s="1"/>
  <c r="Q6" i="49"/>
  <c r="P6" i="49"/>
  <c r="O6" i="49"/>
  <c r="N6" i="49"/>
  <c r="M6" i="49"/>
  <c r="L6" i="49"/>
  <c r="K6" i="49"/>
  <c r="J6" i="49"/>
  <c r="I6" i="49"/>
  <c r="H6" i="49"/>
  <c r="G6" i="49"/>
  <c r="F6" i="49"/>
  <c r="E6" i="49"/>
  <c r="D6" i="49"/>
  <c r="C6" i="49"/>
  <c r="B2" i="49"/>
  <c r="V20" i="48"/>
  <c r="U20" i="48"/>
  <c r="T20" i="48"/>
  <c r="S20" i="48"/>
  <c r="R20" i="48"/>
  <c r="Q20" i="48"/>
  <c r="P20" i="48"/>
  <c r="O20" i="48"/>
  <c r="N20" i="48"/>
  <c r="M20" i="48"/>
  <c r="L20" i="48"/>
  <c r="K20" i="48"/>
  <c r="J20" i="48"/>
  <c r="I20" i="48"/>
  <c r="H20" i="48"/>
  <c r="G20" i="48"/>
  <c r="F20" i="48"/>
  <c r="E20" i="48"/>
  <c r="D20" i="48"/>
  <c r="C20" i="48"/>
  <c r="V19" i="48"/>
  <c r="U19" i="48"/>
  <c r="T19" i="48"/>
  <c r="T30" i="48" s="1"/>
  <c r="S19" i="48"/>
  <c r="R19" i="48"/>
  <c r="Q19" i="48"/>
  <c r="P19" i="48"/>
  <c r="O19" i="48"/>
  <c r="N19" i="48"/>
  <c r="M19" i="48"/>
  <c r="L19" i="48"/>
  <c r="K19" i="48"/>
  <c r="J19" i="48"/>
  <c r="I19" i="48"/>
  <c r="H19" i="48"/>
  <c r="H30" i="48" s="1"/>
  <c r="G19" i="48"/>
  <c r="F19" i="48"/>
  <c r="E19" i="48"/>
  <c r="D19" i="48"/>
  <c r="C19" i="48"/>
  <c r="V16" i="48"/>
  <c r="U16" i="48"/>
  <c r="T16" i="48"/>
  <c r="S16" i="48"/>
  <c r="R16" i="48"/>
  <c r="Q16" i="48"/>
  <c r="P16" i="48"/>
  <c r="O16" i="48"/>
  <c r="N16" i="48"/>
  <c r="M16" i="48"/>
  <c r="L16" i="48"/>
  <c r="K16" i="48"/>
  <c r="J16" i="48"/>
  <c r="I16" i="48"/>
  <c r="H16" i="48"/>
  <c r="G16" i="48"/>
  <c r="F16" i="48"/>
  <c r="E16" i="48"/>
  <c r="D16" i="48"/>
  <c r="C16" i="48"/>
  <c r="V15" i="48"/>
  <c r="U15" i="48"/>
  <c r="T15" i="48"/>
  <c r="S15" i="48"/>
  <c r="R15" i="48"/>
  <c r="Q15" i="48"/>
  <c r="P15" i="48"/>
  <c r="P30" i="48" s="1"/>
  <c r="O15" i="48"/>
  <c r="N15" i="48"/>
  <c r="M15" i="48"/>
  <c r="L15" i="48"/>
  <c r="K15" i="48"/>
  <c r="J15" i="48"/>
  <c r="I15" i="48"/>
  <c r="H15" i="48"/>
  <c r="G15" i="48"/>
  <c r="F15" i="48"/>
  <c r="E15" i="48"/>
  <c r="D15" i="48"/>
  <c r="C15" i="48"/>
  <c r="R9" i="48"/>
  <c r="Q9" i="48"/>
  <c r="P9" i="48"/>
  <c r="O9" i="48"/>
  <c r="N9" i="48"/>
  <c r="M9" i="48"/>
  <c r="L9" i="48"/>
  <c r="K9" i="48"/>
  <c r="J9" i="48"/>
  <c r="I9" i="48"/>
  <c r="H9" i="48"/>
  <c r="G9" i="48"/>
  <c r="F9" i="48"/>
  <c r="E9" i="48"/>
  <c r="D9" i="48"/>
  <c r="C9" i="48"/>
  <c r="R8" i="48"/>
  <c r="R58" i="48" s="1"/>
  <c r="Q8" i="48"/>
  <c r="P8" i="48"/>
  <c r="O8" i="48"/>
  <c r="N8" i="48"/>
  <c r="M8" i="48"/>
  <c r="L8" i="48"/>
  <c r="K8" i="48"/>
  <c r="J8" i="48"/>
  <c r="I8" i="48"/>
  <c r="H8" i="48"/>
  <c r="G8" i="48"/>
  <c r="F8" i="48"/>
  <c r="E8" i="48"/>
  <c r="D8" i="48"/>
  <c r="C8" i="48"/>
  <c r="R7" i="48"/>
  <c r="Q7" i="48"/>
  <c r="P7" i="48"/>
  <c r="P21" i="48" s="1"/>
  <c r="O7" i="48"/>
  <c r="N7" i="48"/>
  <c r="N21" i="48" s="1"/>
  <c r="M7" i="48"/>
  <c r="M21" i="48" s="1"/>
  <c r="L7" i="48"/>
  <c r="K7" i="48"/>
  <c r="J7" i="48"/>
  <c r="I7" i="48"/>
  <c r="H7" i="48"/>
  <c r="G7" i="48"/>
  <c r="F7" i="48"/>
  <c r="E7" i="48"/>
  <c r="D7" i="48"/>
  <c r="D21" i="48" s="1"/>
  <c r="C7" i="48"/>
  <c r="V6" i="48"/>
  <c r="V39" i="48" s="1"/>
  <c r="V52" i="48" s="1"/>
  <c r="U6" i="48"/>
  <c r="U39" i="48" s="1"/>
  <c r="U52" i="48" s="1"/>
  <c r="T6" i="48"/>
  <c r="T39" i="48" s="1"/>
  <c r="T52" i="48" s="1"/>
  <c r="S6" i="48"/>
  <c r="S39" i="48" s="1"/>
  <c r="S52" i="48" s="1"/>
  <c r="R6" i="48"/>
  <c r="R39" i="48" s="1"/>
  <c r="R52" i="48" s="1"/>
  <c r="Q6" i="48"/>
  <c r="P6" i="48"/>
  <c r="O6" i="48"/>
  <c r="N6" i="48"/>
  <c r="M6" i="48"/>
  <c r="L6" i="48"/>
  <c r="K6" i="48"/>
  <c r="J6" i="48"/>
  <c r="I6" i="48"/>
  <c r="H6" i="48"/>
  <c r="G6" i="48"/>
  <c r="F6" i="48"/>
  <c r="E6" i="48"/>
  <c r="D6" i="48"/>
  <c r="C6" i="48"/>
  <c r="B2" i="48"/>
  <c r="V20" i="47"/>
  <c r="U20" i="47"/>
  <c r="T20" i="47"/>
  <c r="S20" i="47"/>
  <c r="R20" i="47"/>
  <c r="Q20" i="47"/>
  <c r="P20" i="47"/>
  <c r="O20" i="47"/>
  <c r="N20" i="47"/>
  <c r="M20" i="47"/>
  <c r="L20" i="47"/>
  <c r="K20" i="47"/>
  <c r="J20" i="47"/>
  <c r="I20" i="47"/>
  <c r="H20" i="47"/>
  <c r="G20" i="47"/>
  <c r="F20" i="47"/>
  <c r="E20" i="47"/>
  <c r="D20" i="47"/>
  <c r="C20" i="47"/>
  <c r="V19" i="47"/>
  <c r="U19" i="47"/>
  <c r="T19" i="47"/>
  <c r="S19" i="47"/>
  <c r="R19" i="47"/>
  <c r="Q19" i="47"/>
  <c r="P19" i="47"/>
  <c r="O19" i="47"/>
  <c r="N19" i="47"/>
  <c r="M19" i="47"/>
  <c r="M30" i="47" s="1"/>
  <c r="L19" i="47"/>
  <c r="K19" i="47"/>
  <c r="J19" i="47"/>
  <c r="I19" i="47"/>
  <c r="H19" i="47"/>
  <c r="G19" i="47"/>
  <c r="F19" i="47"/>
  <c r="E19" i="47"/>
  <c r="D19" i="47"/>
  <c r="C19" i="47"/>
  <c r="V16" i="47"/>
  <c r="U16" i="47"/>
  <c r="T16" i="47"/>
  <c r="S16" i="47"/>
  <c r="R16" i="47"/>
  <c r="Q16" i="47"/>
  <c r="P16" i="47"/>
  <c r="O16" i="47"/>
  <c r="N16" i="47"/>
  <c r="M16" i="47"/>
  <c r="L16" i="47"/>
  <c r="K16" i="47"/>
  <c r="J16" i="47"/>
  <c r="I16" i="47"/>
  <c r="H16" i="47"/>
  <c r="G16" i="47"/>
  <c r="F16" i="47"/>
  <c r="E16" i="47"/>
  <c r="D16" i="47"/>
  <c r="C16" i="47"/>
  <c r="V15" i="47"/>
  <c r="U15" i="47"/>
  <c r="T15" i="47"/>
  <c r="S15" i="47"/>
  <c r="R15" i="47"/>
  <c r="Q15" i="47"/>
  <c r="P15" i="47"/>
  <c r="O15" i="47"/>
  <c r="N15" i="47"/>
  <c r="M15" i="47"/>
  <c r="L15" i="47"/>
  <c r="K15" i="47"/>
  <c r="J15" i="47"/>
  <c r="I15" i="47"/>
  <c r="H15" i="47"/>
  <c r="G15" i="47"/>
  <c r="F15" i="47"/>
  <c r="E15" i="47"/>
  <c r="D15" i="47"/>
  <c r="C15" i="47"/>
  <c r="R9" i="47"/>
  <c r="Q9" i="47"/>
  <c r="P9" i="47"/>
  <c r="O9" i="47"/>
  <c r="N9" i="47"/>
  <c r="M9" i="47"/>
  <c r="L9" i="47"/>
  <c r="K9" i="47"/>
  <c r="J9" i="47"/>
  <c r="I9" i="47"/>
  <c r="H9" i="47"/>
  <c r="G9" i="47"/>
  <c r="F9" i="47"/>
  <c r="E9" i="47"/>
  <c r="D9" i="47"/>
  <c r="C9" i="47"/>
  <c r="R8" i="47"/>
  <c r="R58" i="47" s="1"/>
  <c r="Q8" i="47"/>
  <c r="P8" i="47"/>
  <c r="O8" i="47"/>
  <c r="N8" i="47"/>
  <c r="M8" i="47"/>
  <c r="L8" i="47"/>
  <c r="K8" i="47"/>
  <c r="J8" i="47"/>
  <c r="I8" i="47"/>
  <c r="H8" i="47"/>
  <c r="G8" i="47"/>
  <c r="F8" i="47"/>
  <c r="E8" i="47"/>
  <c r="D8" i="47"/>
  <c r="C8" i="47"/>
  <c r="R7" i="47"/>
  <c r="R45" i="47" s="1"/>
  <c r="Q7" i="47"/>
  <c r="P7" i="47"/>
  <c r="O7" i="47"/>
  <c r="N7" i="47"/>
  <c r="N17" i="47" s="1"/>
  <c r="M7" i="47"/>
  <c r="L7" i="47"/>
  <c r="L21" i="47" s="1"/>
  <c r="K7" i="47"/>
  <c r="J7" i="47"/>
  <c r="I7" i="47"/>
  <c r="I21" i="47" s="1"/>
  <c r="H7" i="47"/>
  <c r="G7" i="47"/>
  <c r="F7" i="47"/>
  <c r="E7" i="47"/>
  <c r="D7" i="47"/>
  <c r="D21" i="47" s="1"/>
  <c r="C7" i="47"/>
  <c r="V6" i="47"/>
  <c r="U6" i="47"/>
  <c r="T6" i="47"/>
  <c r="S6" i="47"/>
  <c r="R6" i="47"/>
  <c r="Q6" i="47"/>
  <c r="P6" i="47"/>
  <c r="O6" i="47"/>
  <c r="N6" i="47"/>
  <c r="M6" i="47"/>
  <c r="L6" i="47"/>
  <c r="K6" i="47"/>
  <c r="J6" i="47"/>
  <c r="I6" i="47"/>
  <c r="H6" i="47"/>
  <c r="G6" i="47"/>
  <c r="F6" i="47"/>
  <c r="E6" i="47"/>
  <c r="D6" i="47"/>
  <c r="C6" i="47"/>
  <c r="B2" i="47"/>
  <c r="V20" i="46"/>
  <c r="U20" i="46"/>
  <c r="T20" i="46"/>
  <c r="S20" i="46"/>
  <c r="R20" i="46"/>
  <c r="Q20" i="46"/>
  <c r="P20" i="46"/>
  <c r="O20" i="46"/>
  <c r="N20" i="46"/>
  <c r="M20" i="46"/>
  <c r="L20" i="46"/>
  <c r="K20" i="46"/>
  <c r="J20" i="46"/>
  <c r="I20" i="46"/>
  <c r="H20" i="46"/>
  <c r="G20" i="46"/>
  <c r="F20" i="46"/>
  <c r="E20" i="46"/>
  <c r="D20" i="46"/>
  <c r="C20" i="46"/>
  <c r="V19" i="46"/>
  <c r="U19" i="46"/>
  <c r="T19" i="46"/>
  <c r="S19" i="46"/>
  <c r="S30" i="46" s="1"/>
  <c r="R19" i="46"/>
  <c r="Q19" i="46"/>
  <c r="P19" i="46"/>
  <c r="P30" i="46" s="1"/>
  <c r="O19" i="46"/>
  <c r="N19" i="46"/>
  <c r="M19" i="46"/>
  <c r="L19" i="46"/>
  <c r="K19" i="46"/>
  <c r="J19" i="46"/>
  <c r="I19" i="46"/>
  <c r="H19" i="46"/>
  <c r="G19" i="46"/>
  <c r="G30" i="46" s="1"/>
  <c r="F19" i="46"/>
  <c r="E19" i="46"/>
  <c r="D19" i="46"/>
  <c r="C19" i="46"/>
  <c r="V16" i="46"/>
  <c r="U16" i="46"/>
  <c r="T16" i="46"/>
  <c r="S16" i="46"/>
  <c r="R16" i="46"/>
  <c r="Q16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V15" i="46"/>
  <c r="U15" i="46"/>
  <c r="T15" i="46"/>
  <c r="S15" i="46"/>
  <c r="R15" i="46"/>
  <c r="Q15" i="46"/>
  <c r="P15" i="46"/>
  <c r="O15" i="46"/>
  <c r="N15" i="46"/>
  <c r="M15" i="46"/>
  <c r="L15" i="46"/>
  <c r="K15" i="46"/>
  <c r="J15" i="46"/>
  <c r="I15" i="46"/>
  <c r="H15" i="46"/>
  <c r="G15" i="46"/>
  <c r="F15" i="46"/>
  <c r="E15" i="46"/>
  <c r="D15" i="46"/>
  <c r="C15" i="46"/>
  <c r="R9" i="46"/>
  <c r="Q9" i="46"/>
  <c r="P9" i="46"/>
  <c r="O9" i="46"/>
  <c r="N9" i="46"/>
  <c r="M9" i="46"/>
  <c r="L9" i="46"/>
  <c r="K9" i="46"/>
  <c r="J9" i="46"/>
  <c r="I9" i="46"/>
  <c r="H9" i="46"/>
  <c r="G9" i="46"/>
  <c r="F9" i="46"/>
  <c r="E9" i="46"/>
  <c r="D9" i="46"/>
  <c r="C9" i="46"/>
  <c r="R8" i="46"/>
  <c r="R58" i="46" s="1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R7" i="46"/>
  <c r="Q7" i="46"/>
  <c r="P7" i="46"/>
  <c r="O7" i="46"/>
  <c r="N7" i="46"/>
  <c r="M7" i="46"/>
  <c r="L7" i="46"/>
  <c r="K7" i="46"/>
  <c r="J7" i="46"/>
  <c r="I7" i="46"/>
  <c r="H7" i="46"/>
  <c r="G7" i="46"/>
  <c r="F7" i="46"/>
  <c r="E7" i="46"/>
  <c r="D7" i="46"/>
  <c r="C7" i="46"/>
  <c r="V6" i="46"/>
  <c r="U6" i="46"/>
  <c r="T6" i="46"/>
  <c r="S6" i="46"/>
  <c r="R6" i="46"/>
  <c r="Q6" i="46"/>
  <c r="P6" i="46"/>
  <c r="O6" i="46"/>
  <c r="N6" i="46"/>
  <c r="M6" i="46"/>
  <c r="L6" i="46"/>
  <c r="K6" i="46"/>
  <c r="J6" i="46"/>
  <c r="I6" i="46"/>
  <c r="H6" i="46"/>
  <c r="G6" i="46"/>
  <c r="F6" i="46"/>
  <c r="E6" i="46"/>
  <c r="D6" i="46"/>
  <c r="C6" i="46"/>
  <c r="B2" i="46"/>
  <c r="V20" i="45"/>
  <c r="U20" i="45"/>
  <c r="T20" i="45"/>
  <c r="S20" i="45"/>
  <c r="R20" i="45"/>
  <c r="Q20" i="45"/>
  <c r="P20" i="45"/>
  <c r="O20" i="45"/>
  <c r="N20" i="45"/>
  <c r="M20" i="45"/>
  <c r="L20" i="45"/>
  <c r="K20" i="45"/>
  <c r="J20" i="45"/>
  <c r="I20" i="45"/>
  <c r="H20" i="45"/>
  <c r="G20" i="45"/>
  <c r="F20" i="45"/>
  <c r="E20" i="45"/>
  <c r="D20" i="45"/>
  <c r="C20" i="45"/>
  <c r="V19" i="45"/>
  <c r="U19" i="45"/>
  <c r="U30" i="45" s="1"/>
  <c r="T19" i="45"/>
  <c r="S19" i="45"/>
  <c r="R19" i="45"/>
  <c r="Q19" i="45"/>
  <c r="P19" i="45"/>
  <c r="O19" i="45"/>
  <c r="O30" i="45" s="1"/>
  <c r="N19" i="45"/>
  <c r="M19" i="45"/>
  <c r="L19" i="45"/>
  <c r="K19" i="45"/>
  <c r="J19" i="45"/>
  <c r="I19" i="45"/>
  <c r="H19" i="45"/>
  <c r="G19" i="45"/>
  <c r="F19" i="45"/>
  <c r="E19" i="45"/>
  <c r="D19" i="45"/>
  <c r="C19" i="45"/>
  <c r="C30" i="45" s="1"/>
  <c r="V16" i="45"/>
  <c r="U16" i="45"/>
  <c r="T16" i="45"/>
  <c r="S16" i="45"/>
  <c r="R16" i="45"/>
  <c r="Q16" i="45"/>
  <c r="P16" i="45"/>
  <c r="O16" i="45"/>
  <c r="N16" i="45"/>
  <c r="M16" i="45"/>
  <c r="L16" i="45"/>
  <c r="K16" i="45"/>
  <c r="J16" i="45"/>
  <c r="I16" i="45"/>
  <c r="H16" i="45"/>
  <c r="G16" i="45"/>
  <c r="F16" i="45"/>
  <c r="E16" i="45"/>
  <c r="D16" i="45"/>
  <c r="C16" i="45"/>
  <c r="V15" i="45"/>
  <c r="U15" i="45"/>
  <c r="T15" i="45"/>
  <c r="S15" i="45"/>
  <c r="R15" i="45"/>
  <c r="Q15" i="45"/>
  <c r="P15" i="45"/>
  <c r="O15" i="45"/>
  <c r="N15" i="45"/>
  <c r="M15" i="45"/>
  <c r="L15" i="45"/>
  <c r="K15" i="45"/>
  <c r="K30" i="45" s="1"/>
  <c r="J15" i="45"/>
  <c r="I15" i="45"/>
  <c r="H15" i="45"/>
  <c r="G15" i="45"/>
  <c r="F15" i="45"/>
  <c r="E15" i="45"/>
  <c r="D15" i="45"/>
  <c r="C15" i="45"/>
  <c r="R9" i="45"/>
  <c r="Q9" i="45"/>
  <c r="P9" i="45"/>
  <c r="O9" i="45"/>
  <c r="N9" i="45"/>
  <c r="M9" i="45"/>
  <c r="L9" i="45"/>
  <c r="K9" i="45"/>
  <c r="J9" i="45"/>
  <c r="I9" i="45"/>
  <c r="H9" i="45"/>
  <c r="G9" i="45"/>
  <c r="F9" i="45"/>
  <c r="E9" i="45"/>
  <c r="D9" i="45"/>
  <c r="C9" i="45"/>
  <c r="R8" i="45"/>
  <c r="R58" i="45" s="1"/>
  <c r="Q8" i="45"/>
  <c r="P8" i="45"/>
  <c r="O8" i="45"/>
  <c r="N8" i="45"/>
  <c r="M8" i="45"/>
  <c r="L8" i="45"/>
  <c r="K8" i="45"/>
  <c r="J8" i="45"/>
  <c r="I8" i="45"/>
  <c r="H8" i="45"/>
  <c r="G8" i="45"/>
  <c r="F8" i="45"/>
  <c r="E8" i="45"/>
  <c r="D8" i="45"/>
  <c r="C8" i="45"/>
  <c r="R7" i="45"/>
  <c r="R45" i="45" s="1"/>
  <c r="Q7" i="45"/>
  <c r="P7" i="45"/>
  <c r="P21" i="45" s="1"/>
  <c r="O7" i="45"/>
  <c r="N7" i="45"/>
  <c r="M7" i="45"/>
  <c r="L7" i="45"/>
  <c r="K7" i="45"/>
  <c r="K21" i="45" s="1"/>
  <c r="J7" i="45"/>
  <c r="I7" i="45"/>
  <c r="H7" i="45"/>
  <c r="G7" i="45"/>
  <c r="G17" i="45" s="1"/>
  <c r="F7" i="45"/>
  <c r="E7" i="45"/>
  <c r="E21" i="45" s="1"/>
  <c r="D7" i="45"/>
  <c r="C7" i="45"/>
  <c r="V6" i="45"/>
  <c r="V39" i="45" s="1"/>
  <c r="V52" i="45" s="1"/>
  <c r="U6" i="45"/>
  <c r="U39" i="45" s="1"/>
  <c r="U52" i="45" s="1"/>
  <c r="T6" i="45"/>
  <c r="T39" i="45" s="1"/>
  <c r="T52" i="45" s="1"/>
  <c r="S6" i="45"/>
  <c r="S39" i="45" s="1"/>
  <c r="S52" i="45" s="1"/>
  <c r="R6" i="45"/>
  <c r="R39" i="45" s="1"/>
  <c r="R52" i="45" s="1"/>
  <c r="Q6" i="45"/>
  <c r="P6" i="45"/>
  <c r="O6" i="45"/>
  <c r="N6" i="45"/>
  <c r="M6" i="45"/>
  <c r="L6" i="45"/>
  <c r="K6" i="45"/>
  <c r="J6" i="45"/>
  <c r="I6" i="45"/>
  <c r="H6" i="45"/>
  <c r="G6" i="45"/>
  <c r="F6" i="45"/>
  <c r="E6" i="45"/>
  <c r="D6" i="45"/>
  <c r="C6" i="45"/>
  <c r="B2" i="45"/>
  <c r="V20" i="44"/>
  <c r="U20" i="44"/>
  <c r="T20" i="44"/>
  <c r="S20" i="44"/>
  <c r="R20" i="44"/>
  <c r="Q20" i="44"/>
  <c r="P20" i="44"/>
  <c r="O20" i="44"/>
  <c r="N20" i="44"/>
  <c r="M20" i="44"/>
  <c r="L20" i="44"/>
  <c r="K20" i="44"/>
  <c r="J20" i="44"/>
  <c r="I20" i="44"/>
  <c r="H20" i="44"/>
  <c r="G20" i="44"/>
  <c r="F20" i="44"/>
  <c r="E20" i="44"/>
  <c r="D20" i="44"/>
  <c r="C20" i="44"/>
  <c r="V19" i="44"/>
  <c r="U19" i="44"/>
  <c r="U30" i="44" s="1"/>
  <c r="T19" i="44"/>
  <c r="T30" i="44" s="1"/>
  <c r="S19" i="44"/>
  <c r="R19" i="44"/>
  <c r="Q19" i="44"/>
  <c r="P19" i="44"/>
  <c r="O19" i="44"/>
  <c r="N19" i="44"/>
  <c r="M19" i="44"/>
  <c r="L19" i="44"/>
  <c r="L30" i="44" s="1"/>
  <c r="K19" i="44"/>
  <c r="K30" i="44" s="1"/>
  <c r="J19" i="44"/>
  <c r="I19" i="44"/>
  <c r="I30" i="44" s="1"/>
  <c r="H19" i="44"/>
  <c r="G19" i="44"/>
  <c r="F19" i="44"/>
  <c r="E19" i="44"/>
  <c r="D19" i="44"/>
  <c r="C19" i="44"/>
  <c r="V16" i="44"/>
  <c r="U16" i="44"/>
  <c r="T16" i="44"/>
  <c r="S16" i="44"/>
  <c r="R16" i="44"/>
  <c r="Q16" i="44"/>
  <c r="P16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V15" i="44"/>
  <c r="U15" i="44"/>
  <c r="T15" i="44"/>
  <c r="S15" i="44"/>
  <c r="R15" i="44"/>
  <c r="Q15" i="44"/>
  <c r="P15" i="44"/>
  <c r="O15" i="44"/>
  <c r="N15" i="44"/>
  <c r="M15" i="44"/>
  <c r="L15" i="44"/>
  <c r="K15" i="44"/>
  <c r="J15" i="44"/>
  <c r="I15" i="44"/>
  <c r="H15" i="44"/>
  <c r="G15" i="44"/>
  <c r="F15" i="44"/>
  <c r="E15" i="44"/>
  <c r="D15" i="44"/>
  <c r="C15" i="44"/>
  <c r="R9" i="44"/>
  <c r="Q9" i="44"/>
  <c r="P9" i="44"/>
  <c r="O9" i="44"/>
  <c r="N9" i="44"/>
  <c r="M9" i="44"/>
  <c r="L9" i="44"/>
  <c r="K9" i="44"/>
  <c r="J9" i="44"/>
  <c r="I9" i="44"/>
  <c r="H9" i="44"/>
  <c r="G9" i="44"/>
  <c r="F9" i="44"/>
  <c r="E9" i="44"/>
  <c r="D9" i="44"/>
  <c r="C9" i="44"/>
  <c r="R8" i="44"/>
  <c r="R58" i="44" s="1"/>
  <c r="Q8" i="44"/>
  <c r="P8" i="44"/>
  <c r="O8" i="44"/>
  <c r="N8" i="44"/>
  <c r="M8" i="44"/>
  <c r="L8" i="44"/>
  <c r="K8" i="44"/>
  <c r="K4" i="44" s="1"/>
  <c r="J8" i="44"/>
  <c r="I8" i="44"/>
  <c r="H8" i="44"/>
  <c r="G8" i="44"/>
  <c r="F8" i="44"/>
  <c r="E8" i="44"/>
  <c r="D8" i="44"/>
  <c r="C8" i="44"/>
  <c r="R7" i="44"/>
  <c r="Q7" i="44"/>
  <c r="P7" i="44"/>
  <c r="O7" i="44"/>
  <c r="O17" i="44" s="1"/>
  <c r="N7" i="44"/>
  <c r="M7" i="44"/>
  <c r="M21" i="44" s="1"/>
  <c r="L7" i="44"/>
  <c r="K7" i="44"/>
  <c r="J7" i="44"/>
  <c r="I7" i="44"/>
  <c r="H7" i="44"/>
  <c r="G7" i="44"/>
  <c r="G21" i="44" s="1"/>
  <c r="F7" i="44"/>
  <c r="E7" i="44"/>
  <c r="D7" i="44"/>
  <c r="C7" i="44"/>
  <c r="C17" i="44" s="1"/>
  <c r="V6" i="44"/>
  <c r="V39" i="44" s="1"/>
  <c r="V52" i="44" s="1"/>
  <c r="U6" i="44"/>
  <c r="U39" i="44" s="1"/>
  <c r="U52" i="44" s="1"/>
  <c r="T6" i="44"/>
  <c r="T39" i="44" s="1"/>
  <c r="T52" i="44" s="1"/>
  <c r="S6" i="44"/>
  <c r="S39" i="44" s="1"/>
  <c r="S52" i="44" s="1"/>
  <c r="R6" i="44"/>
  <c r="R39" i="44" s="1"/>
  <c r="R52" i="44" s="1"/>
  <c r="Q6" i="44"/>
  <c r="P6" i="44"/>
  <c r="O6" i="44"/>
  <c r="N6" i="44"/>
  <c r="M6" i="44"/>
  <c r="L6" i="44"/>
  <c r="K6" i="44"/>
  <c r="J6" i="44"/>
  <c r="I6" i="44"/>
  <c r="H6" i="44"/>
  <c r="G6" i="44"/>
  <c r="F6" i="44"/>
  <c r="E6" i="44"/>
  <c r="D6" i="44"/>
  <c r="C6" i="44"/>
  <c r="B2" i="44"/>
  <c r="V20" i="12"/>
  <c r="U20" i="12"/>
  <c r="T20" i="12"/>
  <c r="S20" i="12"/>
  <c r="R20" i="12"/>
  <c r="Q20" i="12"/>
  <c r="P20" i="12"/>
  <c r="O20" i="12"/>
  <c r="N20" i="12"/>
  <c r="M20" i="12"/>
  <c r="L20" i="12"/>
  <c r="K20" i="12"/>
  <c r="J20" i="12"/>
  <c r="I20" i="12"/>
  <c r="H20" i="12"/>
  <c r="G20" i="12"/>
  <c r="F20" i="12"/>
  <c r="E20" i="12"/>
  <c r="D20" i="12"/>
  <c r="C20" i="12"/>
  <c r="V19" i="12"/>
  <c r="U19" i="12"/>
  <c r="T19" i="12"/>
  <c r="S19" i="12"/>
  <c r="R19" i="12"/>
  <c r="Q19" i="12"/>
  <c r="Q30" i="12" s="1"/>
  <c r="P19" i="12"/>
  <c r="P30" i="12" s="1"/>
  <c r="O19" i="12"/>
  <c r="N19" i="12"/>
  <c r="N30" i="12" s="1"/>
  <c r="M19" i="12"/>
  <c r="L19" i="12"/>
  <c r="K19" i="12"/>
  <c r="J19" i="12"/>
  <c r="I19" i="12"/>
  <c r="H19" i="12"/>
  <c r="G19" i="12"/>
  <c r="F19" i="12"/>
  <c r="E19" i="12"/>
  <c r="E30" i="12" s="1"/>
  <c r="D19" i="12"/>
  <c r="D30" i="12" s="1"/>
  <c r="C19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V15" i="12"/>
  <c r="U15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R8" i="12"/>
  <c r="R58" i="12" s="1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R7" i="12"/>
  <c r="Q7" i="12"/>
  <c r="Q21" i="12" s="1"/>
  <c r="P7" i="12"/>
  <c r="O7" i="12"/>
  <c r="O21" i="12" s="1"/>
  <c r="N7" i="12"/>
  <c r="M7" i="12"/>
  <c r="M21" i="12" s="1"/>
  <c r="L7" i="12"/>
  <c r="K7" i="12"/>
  <c r="J7" i="12"/>
  <c r="I7" i="12"/>
  <c r="H7" i="12"/>
  <c r="G7" i="12"/>
  <c r="F7" i="12"/>
  <c r="E7" i="12"/>
  <c r="D7" i="12"/>
  <c r="C7" i="12"/>
  <c r="C21" i="12" s="1"/>
  <c r="V6" i="12"/>
  <c r="V39" i="12" s="1"/>
  <c r="V52" i="12" s="1"/>
  <c r="U6" i="12"/>
  <c r="U39" i="12" s="1"/>
  <c r="U52" i="12" s="1"/>
  <c r="T6" i="12"/>
  <c r="T39" i="12" s="1"/>
  <c r="T52" i="12" s="1"/>
  <c r="S6" i="12"/>
  <c r="S39" i="12" s="1"/>
  <c r="S52" i="12" s="1"/>
  <c r="R6" i="12"/>
  <c r="R39" i="12" s="1"/>
  <c r="R52" i="12" s="1"/>
  <c r="Q6" i="12"/>
  <c r="P6" i="12"/>
  <c r="O6" i="12"/>
  <c r="N6" i="12"/>
  <c r="M6" i="12"/>
  <c r="L6" i="12"/>
  <c r="K6" i="12"/>
  <c r="J6" i="12"/>
  <c r="I6" i="12"/>
  <c r="H6" i="12"/>
  <c r="G6" i="12"/>
  <c r="F6" i="12"/>
  <c r="E6" i="12"/>
  <c r="D6" i="12"/>
  <c r="C6" i="12"/>
  <c r="V20" i="43"/>
  <c r="U20" i="43"/>
  <c r="T20" i="43"/>
  <c r="S20" i="43"/>
  <c r="R20" i="43"/>
  <c r="Q20" i="43"/>
  <c r="P20" i="43"/>
  <c r="O20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V19" i="43"/>
  <c r="U19" i="43"/>
  <c r="T19" i="43"/>
  <c r="T30" i="43" s="1"/>
  <c r="S19" i="43"/>
  <c r="R19" i="43"/>
  <c r="Q19" i="43"/>
  <c r="P19" i="43"/>
  <c r="O19" i="43"/>
  <c r="N19" i="43"/>
  <c r="M19" i="43"/>
  <c r="L19" i="43"/>
  <c r="K19" i="43"/>
  <c r="J19" i="43"/>
  <c r="I19" i="43"/>
  <c r="I30" i="43" s="1"/>
  <c r="H19" i="43"/>
  <c r="H30" i="43" s="1"/>
  <c r="G19" i="43"/>
  <c r="F19" i="43"/>
  <c r="E19" i="43"/>
  <c r="D19" i="43"/>
  <c r="C19" i="43"/>
  <c r="C30" i="43" s="1"/>
  <c r="V16" i="43"/>
  <c r="U16" i="43"/>
  <c r="T16" i="43"/>
  <c r="S16" i="43"/>
  <c r="R16" i="43"/>
  <c r="Q16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V15" i="43"/>
  <c r="U15" i="43"/>
  <c r="T15" i="43"/>
  <c r="S15" i="43"/>
  <c r="R15" i="43"/>
  <c r="Q15" i="43"/>
  <c r="P15" i="43"/>
  <c r="O15" i="43"/>
  <c r="N15" i="43"/>
  <c r="M15" i="43"/>
  <c r="L15" i="43"/>
  <c r="K15" i="43"/>
  <c r="K30" i="43" s="1"/>
  <c r="J15" i="43"/>
  <c r="I15" i="43"/>
  <c r="H15" i="43"/>
  <c r="G15" i="43"/>
  <c r="F15" i="43"/>
  <c r="E15" i="43"/>
  <c r="D15" i="43"/>
  <c r="C15" i="43"/>
  <c r="R9" i="43"/>
  <c r="Q9" i="43"/>
  <c r="P9" i="43"/>
  <c r="O9" i="43"/>
  <c r="N9" i="43"/>
  <c r="M9" i="43"/>
  <c r="L9" i="43"/>
  <c r="K9" i="43"/>
  <c r="J9" i="43"/>
  <c r="I9" i="43"/>
  <c r="H9" i="43"/>
  <c r="G9" i="43"/>
  <c r="F9" i="43"/>
  <c r="E9" i="43"/>
  <c r="D9" i="43"/>
  <c r="C9" i="43"/>
  <c r="R8" i="43"/>
  <c r="R58" i="43" s="1"/>
  <c r="Q8" i="43"/>
  <c r="P8" i="43"/>
  <c r="O8" i="43"/>
  <c r="N8" i="43"/>
  <c r="M8" i="43"/>
  <c r="L8" i="43"/>
  <c r="K8" i="43"/>
  <c r="J8" i="43"/>
  <c r="I8" i="43"/>
  <c r="H8" i="43"/>
  <c r="G8" i="43"/>
  <c r="F8" i="43"/>
  <c r="E8" i="43"/>
  <c r="D8" i="43"/>
  <c r="C8" i="43"/>
  <c r="R7" i="43"/>
  <c r="R45" i="43" s="1"/>
  <c r="Q7" i="43"/>
  <c r="P7" i="43"/>
  <c r="O7" i="43"/>
  <c r="N7" i="43"/>
  <c r="N21" i="43" s="1"/>
  <c r="M7" i="43"/>
  <c r="L7" i="43"/>
  <c r="K7" i="43"/>
  <c r="K21" i="43" s="1"/>
  <c r="J7" i="43"/>
  <c r="I7" i="43"/>
  <c r="H7" i="43"/>
  <c r="G7" i="43"/>
  <c r="G17" i="43" s="1"/>
  <c r="F7" i="43"/>
  <c r="E7" i="43"/>
  <c r="D7" i="43"/>
  <c r="C7" i="43"/>
  <c r="V6" i="43"/>
  <c r="V39" i="43" s="1"/>
  <c r="V52" i="43" s="1"/>
  <c r="U6" i="43"/>
  <c r="U39" i="43" s="1"/>
  <c r="U52" i="43" s="1"/>
  <c r="T6" i="43"/>
  <c r="T39" i="43" s="1"/>
  <c r="T52" i="43" s="1"/>
  <c r="S6" i="43"/>
  <c r="S39" i="43" s="1"/>
  <c r="S52" i="43" s="1"/>
  <c r="R6" i="43"/>
  <c r="R39" i="43" s="1"/>
  <c r="R52" i="43" s="1"/>
  <c r="Q6" i="43"/>
  <c r="P6" i="43"/>
  <c r="O6" i="43"/>
  <c r="N6" i="43"/>
  <c r="M6" i="43"/>
  <c r="L6" i="43"/>
  <c r="K6" i="43"/>
  <c r="J6" i="43"/>
  <c r="I6" i="43"/>
  <c r="H6" i="43"/>
  <c r="G6" i="43"/>
  <c r="F6" i="43"/>
  <c r="E6" i="43"/>
  <c r="D6" i="43"/>
  <c r="C6" i="43"/>
  <c r="B2" i="43"/>
  <c r="V20" i="42"/>
  <c r="U20" i="42"/>
  <c r="T20" i="42"/>
  <c r="S20" i="42"/>
  <c r="R20" i="42"/>
  <c r="Q20" i="42"/>
  <c r="P20" i="42"/>
  <c r="O20" i="42"/>
  <c r="N20" i="42"/>
  <c r="M20" i="42"/>
  <c r="L20" i="42"/>
  <c r="K20" i="42"/>
  <c r="J20" i="42"/>
  <c r="I20" i="42"/>
  <c r="H20" i="42"/>
  <c r="G20" i="42"/>
  <c r="F20" i="42"/>
  <c r="E20" i="42"/>
  <c r="D20" i="42"/>
  <c r="C20" i="42"/>
  <c r="V19" i="42"/>
  <c r="U19" i="42"/>
  <c r="T19" i="42"/>
  <c r="S19" i="42"/>
  <c r="R19" i="42"/>
  <c r="Q19" i="42"/>
  <c r="P19" i="42"/>
  <c r="O19" i="42"/>
  <c r="N19" i="42"/>
  <c r="N30" i="42" s="1"/>
  <c r="M19" i="42"/>
  <c r="M30" i="42" s="1"/>
  <c r="L19" i="42"/>
  <c r="L30" i="42" s="1"/>
  <c r="K19" i="42"/>
  <c r="J19" i="42"/>
  <c r="I19" i="42"/>
  <c r="H19" i="42"/>
  <c r="G19" i="42"/>
  <c r="F19" i="42"/>
  <c r="E19" i="42"/>
  <c r="D19" i="42"/>
  <c r="C19" i="42"/>
  <c r="V16" i="42"/>
  <c r="U16" i="42"/>
  <c r="T16" i="42"/>
  <c r="S16" i="42"/>
  <c r="R16" i="42"/>
  <c r="Q16" i="42"/>
  <c r="P16" i="42"/>
  <c r="O16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V15" i="42"/>
  <c r="V30" i="42" s="1"/>
  <c r="U15" i="42"/>
  <c r="T15" i="42"/>
  <c r="S15" i="42"/>
  <c r="R15" i="42"/>
  <c r="Q15" i="42"/>
  <c r="P15" i="42"/>
  <c r="O15" i="42"/>
  <c r="N15" i="42"/>
  <c r="M15" i="42"/>
  <c r="L15" i="42"/>
  <c r="K15" i="42"/>
  <c r="J15" i="42"/>
  <c r="I15" i="42"/>
  <c r="H15" i="42"/>
  <c r="G15" i="42"/>
  <c r="F15" i="42"/>
  <c r="E15" i="42"/>
  <c r="D15" i="42"/>
  <c r="C15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C9" i="42"/>
  <c r="R8" i="42"/>
  <c r="R58" i="42" s="1"/>
  <c r="Q8" i="42"/>
  <c r="P8" i="42"/>
  <c r="O8" i="42"/>
  <c r="N8" i="42"/>
  <c r="M8" i="42"/>
  <c r="L8" i="42"/>
  <c r="K8" i="42"/>
  <c r="J8" i="42"/>
  <c r="I8" i="42"/>
  <c r="H8" i="42"/>
  <c r="G8" i="42"/>
  <c r="F8" i="42"/>
  <c r="E8" i="42"/>
  <c r="D8" i="42"/>
  <c r="C8" i="42"/>
  <c r="R7" i="42"/>
  <c r="Q7" i="42"/>
  <c r="P7" i="42"/>
  <c r="P17" i="42" s="1"/>
  <c r="O7" i="42"/>
  <c r="N7" i="42"/>
  <c r="M7" i="42"/>
  <c r="L7" i="42"/>
  <c r="K7" i="42"/>
  <c r="J7" i="42"/>
  <c r="I7" i="42"/>
  <c r="H7" i="42"/>
  <c r="G7" i="42"/>
  <c r="F7" i="42"/>
  <c r="E7" i="42"/>
  <c r="D7" i="42"/>
  <c r="D17" i="42" s="1"/>
  <c r="C7" i="42"/>
  <c r="C21" i="42" s="1"/>
  <c r="V6" i="42"/>
  <c r="V39" i="42" s="1"/>
  <c r="V52" i="42" s="1"/>
  <c r="U6" i="42"/>
  <c r="U39" i="42" s="1"/>
  <c r="U52" i="42" s="1"/>
  <c r="T6" i="42"/>
  <c r="T39" i="42" s="1"/>
  <c r="T52" i="42" s="1"/>
  <c r="S6" i="42"/>
  <c r="S39" i="42" s="1"/>
  <c r="S52" i="42" s="1"/>
  <c r="R6" i="42"/>
  <c r="R39" i="42" s="1"/>
  <c r="R52" i="42" s="1"/>
  <c r="Q6" i="42"/>
  <c r="P6" i="42"/>
  <c r="O6" i="42"/>
  <c r="N6" i="42"/>
  <c r="M6" i="42"/>
  <c r="L6" i="42"/>
  <c r="K6" i="42"/>
  <c r="J6" i="42"/>
  <c r="I6" i="42"/>
  <c r="H6" i="42"/>
  <c r="G6" i="42"/>
  <c r="F6" i="42"/>
  <c r="E6" i="42"/>
  <c r="D6" i="42"/>
  <c r="C6" i="42"/>
  <c r="B2" i="42"/>
  <c r="V20" i="41"/>
  <c r="U20" i="41"/>
  <c r="T20" i="41"/>
  <c r="S20" i="41"/>
  <c r="R20" i="41"/>
  <c r="Q20" i="41"/>
  <c r="P20" i="41"/>
  <c r="O20" i="41"/>
  <c r="N20" i="41"/>
  <c r="M20" i="41"/>
  <c r="L20" i="41"/>
  <c r="K20" i="41"/>
  <c r="J20" i="41"/>
  <c r="I20" i="41"/>
  <c r="H20" i="41"/>
  <c r="G20" i="41"/>
  <c r="F20" i="41"/>
  <c r="E20" i="41"/>
  <c r="D20" i="41"/>
  <c r="C20" i="41"/>
  <c r="V19" i="41"/>
  <c r="V30" i="41" s="1"/>
  <c r="U19" i="41"/>
  <c r="T19" i="41"/>
  <c r="S19" i="41"/>
  <c r="R19" i="41"/>
  <c r="Q19" i="41"/>
  <c r="P19" i="41"/>
  <c r="O19" i="41"/>
  <c r="N19" i="41"/>
  <c r="M19" i="41"/>
  <c r="L19" i="41"/>
  <c r="K19" i="41"/>
  <c r="J19" i="41"/>
  <c r="J30" i="41" s="1"/>
  <c r="I19" i="41"/>
  <c r="H19" i="41"/>
  <c r="G19" i="41"/>
  <c r="F19" i="41"/>
  <c r="E19" i="41"/>
  <c r="D19" i="41"/>
  <c r="C19" i="41"/>
  <c r="V16" i="41"/>
  <c r="U16" i="41"/>
  <c r="T16" i="41"/>
  <c r="S16" i="41"/>
  <c r="R16" i="41"/>
  <c r="Q16" i="41"/>
  <c r="P16" i="41"/>
  <c r="O16" i="41"/>
  <c r="N16" i="41"/>
  <c r="M16" i="41"/>
  <c r="L16" i="41"/>
  <c r="K16" i="41"/>
  <c r="J16" i="41"/>
  <c r="I16" i="41"/>
  <c r="H16" i="41"/>
  <c r="G16" i="41"/>
  <c r="F16" i="41"/>
  <c r="E16" i="41"/>
  <c r="D16" i="41"/>
  <c r="C16" i="41"/>
  <c r="V15" i="41"/>
  <c r="U15" i="41"/>
  <c r="T15" i="41"/>
  <c r="S15" i="41"/>
  <c r="R15" i="41"/>
  <c r="Q15" i="41"/>
  <c r="P15" i="41"/>
  <c r="O15" i="41"/>
  <c r="O30" i="41" s="1"/>
  <c r="N15" i="41"/>
  <c r="M15" i="41"/>
  <c r="L15" i="41"/>
  <c r="K15" i="41"/>
  <c r="J15" i="41"/>
  <c r="I15" i="41"/>
  <c r="H15" i="41"/>
  <c r="G15" i="41"/>
  <c r="F15" i="41"/>
  <c r="E15" i="41"/>
  <c r="D15" i="41"/>
  <c r="C15" i="41"/>
  <c r="R9" i="41"/>
  <c r="Q9" i="41"/>
  <c r="P9" i="41"/>
  <c r="O9" i="41"/>
  <c r="N9" i="41"/>
  <c r="M9" i="41"/>
  <c r="L9" i="41"/>
  <c r="K9" i="41"/>
  <c r="J9" i="41"/>
  <c r="I9" i="41"/>
  <c r="H9" i="41"/>
  <c r="G9" i="41"/>
  <c r="F9" i="41"/>
  <c r="E9" i="41"/>
  <c r="D9" i="41"/>
  <c r="C9" i="41"/>
  <c r="R8" i="41"/>
  <c r="R58" i="41" s="1"/>
  <c r="Q8" i="41"/>
  <c r="P8" i="41"/>
  <c r="O8" i="41"/>
  <c r="N8" i="41"/>
  <c r="M8" i="41"/>
  <c r="L8" i="41"/>
  <c r="K8" i="41"/>
  <c r="J8" i="41"/>
  <c r="I8" i="41"/>
  <c r="H8" i="41"/>
  <c r="G8" i="41"/>
  <c r="F8" i="41"/>
  <c r="E8" i="41"/>
  <c r="D8" i="41"/>
  <c r="C8" i="41"/>
  <c r="R7" i="41"/>
  <c r="Q7" i="41"/>
  <c r="P7" i="41"/>
  <c r="O7" i="41"/>
  <c r="N7" i="41"/>
  <c r="M7" i="41"/>
  <c r="L7" i="41"/>
  <c r="K7" i="41"/>
  <c r="K21" i="41" s="1"/>
  <c r="J7" i="41"/>
  <c r="I7" i="41"/>
  <c r="H7" i="41"/>
  <c r="H21" i="41" s="1"/>
  <c r="G7" i="41"/>
  <c r="F7" i="41"/>
  <c r="E7" i="41"/>
  <c r="D7" i="41"/>
  <c r="D21" i="41" s="1"/>
  <c r="C7" i="41"/>
  <c r="V6" i="41"/>
  <c r="V39" i="41" s="1"/>
  <c r="V52" i="41" s="1"/>
  <c r="U6" i="41"/>
  <c r="U39" i="41" s="1"/>
  <c r="U52" i="41" s="1"/>
  <c r="T6" i="41"/>
  <c r="T39" i="41" s="1"/>
  <c r="T52" i="41" s="1"/>
  <c r="S6" i="41"/>
  <c r="S39" i="41" s="1"/>
  <c r="S52" i="41" s="1"/>
  <c r="R6" i="41"/>
  <c r="R39" i="41" s="1"/>
  <c r="R52" i="41" s="1"/>
  <c r="Q6" i="41"/>
  <c r="P6" i="41"/>
  <c r="O6" i="41"/>
  <c r="N6" i="41"/>
  <c r="M6" i="41"/>
  <c r="L6" i="41"/>
  <c r="K6" i="41"/>
  <c r="J6" i="41"/>
  <c r="I6" i="41"/>
  <c r="H6" i="41"/>
  <c r="G6" i="41"/>
  <c r="F6" i="41"/>
  <c r="E6" i="41"/>
  <c r="D6" i="41"/>
  <c r="C6" i="41"/>
  <c r="B2" i="41"/>
  <c r="V20" i="40"/>
  <c r="U20" i="40"/>
  <c r="T20" i="40"/>
  <c r="S20" i="40"/>
  <c r="R20" i="40"/>
  <c r="Q20" i="40"/>
  <c r="P20" i="40"/>
  <c r="O20" i="40"/>
  <c r="N20" i="40"/>
  <c r="M20" i="40"/>
  <c r="L20" i="40"/>
  <c r="K20" i="40"/>
  <c r="J20" i="40"/>
  <c r="I20" i="40"/>
  <c r="H20" i="40"/>
  <c r="G20" i="40"/>
  <c r="F20" i="40"/>
  <c r="E20" i="40"/>
  <c r="D20" i="40"/>
  <c r="C20" i="40"/>
  <c r="V19" i="40"/>
  <c r="U19" i="40"/>
  <c r="T19" i="40"/>
  <c r="T30" i="40" s="1"/>
  <c r="S19" i="40"/>
  <c r="R19" i="40"/>
  <c r="Q19" i="40"/>
  <c r="Q30" i="40" s="1"/>
  <c r="P19" i="40"/>
  <c r="O19" i="40"/>
  <c r="N19" i="40"/>
  <c r="M19" i="40"/>
  <c r="L19" i="40"/>
  <c r="K19" i="40"/>
  <c r="J19" i="40"/>
  <c r="I19" i="40"/>
  <c r="H19" i="40"/>
  <c r="H30" i="40" s="1"/>
  <c r="G19" i="40"/>
  <c r="F19" i="40"/>
  <c r="E19" i="40"/>
  <c r="E30" i="40" s="1"/>
  <c r="D19" i="40"/>
  <c r="C19" i="40"/>
  <c r="V16" i="40"/>
  <c r="U16" i="40"/>
  <c r="T16" i="40"/>
  <c r="S16" i="40"/>
  <c r="R16" i="40"/>
  <c r="Q16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D16" i="40"/>
  <c r="C16" i="40"/>
  <c r="V15" i="40"/>
  <c r="U15" i="40"/>
  <c r="T15" i="40"/>
  <c r="S15" i="40"/>
  <c r="R15" i="40"/>
  <c r="Q15" i="40"/>
  <c r="P15" i="40"/>
  <c r="O15" i="40"/>
  <c r="N15" i="40"/>
  <c r="M15" i="40"/>
  <c r="L15" i="40"/>
  <c r="K15" i="40"/>
  <c r="J15" i="40"/>
  <c r="I15" i="40"/>
  <c r="H15" i="40"/>
  <c r="G15" i="40"/>
  <c r="F15" i="40"/>
  <c r="E15" i="40"/>
  <c r="D15" i="40"/>
  <c r="C15" i="40"/>
  <c r="R9" i="40"/>
  <c r="Q9" i="40"/>
  <c r="P9" i="40"/>
  <c r="O9" i="40"/>
  <c r="N9" i="40"/>
  <c r="M9" i="40"/>
  <c r="L9" i="40"/>
  <c r="K9" i="40"/>
  <c r="J9" i="40"/>
  <c r="I9" i="40"/>
  <c r="H9" i="40"/>
  <c r="G9" i="40"/>
  <c r="F9" i="40"/>
  <c r="E9" i="40"/>
  <c r="D9" i="40"/>
  <c r="C9" i="40"/>
  <c r="R8" i="40"/>
  <c r="Q8" i="40"/>
  <c r="P8" i="40"/>
  <c r="O8" i="40"/>
  <c r="N8" i="40"/>
  <c r="M8" i="40"/>
  <c r="L8" i="40"/>
  <c r="K8" i="40"/>
  <c r="J8" i="40"/>
  <c r="I8" i="40"/>
  <c r="H8" i="40"/>
  <c r="G8" i="40"/>
  <c r="F8" i="40"/>
  <c r="E8" i="40"/>
  <c r="D8" i="40"/>
  <c r="C8" i="40"/>
  <c r="R7" i="40"/>
  <c r="Q7" i="40"/>
  <c r="P7" i="40"/>
  <c r="P21" i="40" s="1"/>
  <c r="O7" i="40"/>
  <c r="N7" i="40"/>
  <c r="M7" i="40"/>
  <c r="L7" i="40"/>
  <c r="K7" i="40"/>
  <c r="J7" i="40"/>
  <c r="I7" i="40"/>
  <c r="I21" i="40" s="1"/>
  <c r="H7" i="40"/>
  <c r="G7" i="40"/>
  <c r="F7" i="40"/>
  <c r="E7" i="40"/>
  <c r="D7" i="40"/>
  <c r="D21" i="40" s="1"/>
  <c r="C7" i="40"/>
  <c r="V6" i="40"/>
  <c r="V39" i="40" s="1"/>
  <c r="V52" i="40" s="1"/>
  <c r="U6" i="40"/>
  <c r="U39" i="40" s="1"/>
  <c r="U52" i="40" s="1"/>
  <c r="T6" i="40"/>
  <c r="T39" i="40" s="1"/>
  <c r="T52" i="40" s="1"/>
  <c r="S6" i="40"/>
  <c r="S39" i="40" s="1"/>
  <c r="S52" i="40" s="1"/>
  <c r="R6" i="40"/>
  <c r="R39" i="40" s="1"/>
  <c r="R52" i="40" s="1"/>
  <c r="Q6" i="40"/>
  <c r="P6" i="40"/>
  <c r="O6" i="40"/>
  <c r="N6" i="40"/>
  <c r="M6" i="40"/>
  <c r="L6" i="40"/>
  <c r="K6" i="40"/>
  <c r="J6" i="40"/>
  <c r="I6" i="40"/>
  <c r="H6" i="40"/>
  <c r="G6" i="40"/>
  <c r="F6" i="40"/>
  <c r="E6" i="40"/>
  <c r="D6" i="40"/>
  <c r="C6" i="40"/>
  <c r="B2" i="40"/>
  <c r="V20" i="58"/>
  <c r="U20" i="58"/>
  <c r="T20" i="58"/>
  <c r="S20" i="58"/>
  <c r="R20" i="58"/>
  <c r="Q20" i="58"/>
  <c r="P20" i="58"/>
  <c r="O20" i="58"/>
  <c r="N20" i="58"/>
  <c r="M20" i="58"/>
  <c r="L20" i="58"/>
  <c r="K20" i="58"/>
  <c r="J20" i="58"/>
  <c r="I20" i="58"/>
  <c r="H20" i="58"/>
  <c r="G20" i="58"/>
  <c r="F20" i="58"/>
  <c r="E20" i="58"/>
  <c r="D20" i="58"/>
  <c r="C20" i="58"/>
  <c r="V19" i="58"/>
  <c r="V30" i="58" s="1"/>
  <c r="U19" i="58"/>
  <c r="T19" i="58"/>
  <c r="S19" i="58"/>
  <c r="R19" i="58"/>
  <c r="Q19" i="58"/>
  <c r="P19" i="58"/>
  <c r="O19" i="58"/>
  <c r="N19" i="58"/>
  <c r="M19" i="58"/>
  <c r="M30" i="58" s="1"/>
  <c r="L19" i="58"/>
  <c r="K19" i="58"/>
  <c r="J19" i="58"/>
  <c r="J30" i="58" s="1"/>
  <c r="I19" i="58"/>
  <c r="H19" i="58"/>
  <c r="G19" i="58"/>
  <c r="F19" i="58"/>
  <c r="E19" i="58"/>
  <c r="D19" i="58"/>
  <c r="C19" i="58"/>
  <c r="V16" i="58"/>
  <c r="U16" i="58"/>
  <c r="T16" i="58"/>
  <c r="S16" i="58"/>
  <c r="R16" i="58"/>
  <c r="Q16" i="58"/>
  <c r="P16" i="58"/>
  <c r="O16" i="58"/>
  <c r="N16" i="58"/>
  <c r="M16" i="58"/>
  <c r="L16" i="58"/>
  <c r="K16" i="58"/>
  <c r="J16" i="58"/>
  <c r="I16" i="58"/>
  <c r="H16" i="58"/>
  <c r="G16" i="58"/>
  <c r="F16" i="58"/>
  <c r="E16" i="58"/>
  <c r="D16" i="58"/>
  <c r="C16" i="58"/>
  <c r="V15" i="58"/>
  <c r="U15" i="58"/>
  <c r="T15" i="58"/>
  <c r="S15" i="58"/>
  <c r="R15" i="58"/>
  <c r="Q15" i="58"/>
  <c r="P15" i="58"/>
  <c r="O15" i="58"/>
  <c r="N15" i="58"/>
  <c r="M15" i="58"/>
  <c r="L15" i="58"/>
  <c r="K15" i="58"/>
  <c r="J15" i="58"/>
  <c r="I15" i="58"/>
  <c r="H15" i="58"/>
  <c r="G15" i="58"/>
  <c r="F15" i="58"/>
  <c r="E15" i="58"/>
  <c r="D15" i="58"/>
  <c r="C15" i="58"/>
  <c r="R9" i="58"/>
  <c r="Q9" i="58"/>
  <c r="P9" i="58"/>
  <c r="O9" i="58"/>
  <c r="N9" i="58"/>
  <c r="M9" i="58"/>
  <c r="L9" i="58"/>
  <c r="K9" i="58"/>
  <c r="J9" i="58"/>
  <c r="I9" i="58"/>
  <c r="H9" i="58"/>
  <c r="G9" i="58"/>
  <c r="F9" i="58"/>
  <c r="E9" i="58"/>
  <c r="D9" i="58"/>
  <c r="C9" i="58"/>
  <c r="R8" i="58"/>
  <c r="R58" i="58" s="1"/>
  <c r="Q8" i="58"/>
  <c r="P8" i="58"/>
  <c r="O8" i="58"/>
  <c r="N8" i="58"/>
  <c r="M8" i="58"/>
  <c r="L8" i="58"/>
  <c r="K8" i="58"/>
  <c r="J8" i="58"/>
  <c r="I8" i="58"/>
  <c r="H8" i="58"/>
  <c r="G8" i="58"/>
  <c r="F8" i="58"/>
  <c r="E8" i="58"/>
  <c r="D8" i="58"/>
  <c r="C8" i="58"/>
  <c r="R7" i="58"/>
  <c r="Q7" i="58"/>
  <c r="P7" i="58"/>
  <c r="O7" i="58"/>
  <c r="N7" i="58"/>
  <c r="N17" i="58" s="1"/>
  <c r="M7" i="58"/>
  <c r="M21" i="58" s="1"/>
  <c r="L7" i="58"/>
  <c r="K7" i="58"/>
  <c r="J7" i="58"/>
  <c r="I7" i="58"/>
  <c r="H7" i="58"/>
  <c r="G7" i="58"/>
  <c r="G21" i="58" s="1"/>
  <c r="F7" i="58"/>
  <c r="F21" i="58" s="1"/>
  <c r="E7" i="58"/>
  <c r="D7" i="58"/>
  <c r="C7" i="58"/>
  <c r="V6" i="58"/>
  <c r="V39" i="58" s="1"/>
  <c r="V52" i="58" s="1"/>
  <c r="U6" i="58"/>
  <c r="U39" i="58" s="1"/>
  <c r="U52" i="58" s="1"/>
  <c r="T6" i="58"/>
  <c r="T39" i="58" s="1"/>
  <c r="T52" i="58" s="1"/>
  <c r="S6" i="58"/>
  <c r="S39" i="58" s="1"/>
  <c r="S52" i="58" s="1"/>
  <c r="R6" i="58"/>
  <c r="R39" i="58" s="1"/>
  <c r="R52" i="58" s="1"/>
  <c r="Q6" i="58"/>
  <c r="P6" i="58"/>
  <c r="O6" i="58"/>
  <c r="N6" i="58"/>
  <c r="M6" i="58"/>
  <c r="L6" i="58"/>
  <c r="K6" i="58"/>
  <c r="J6" i="58"/>
  <c r="I6" i="58"/>
  <c r="H6" i="58"/>
  <c r="G6" i="58"/>
  <c r="F6" i="58"/>
  <c r="E6" i="58"/>
  <c r="D6" i="58"/>
  <c r="C6" i="58"/>
  <c r="B2" i="58"/>
  <c r="V20" i="39"/>
  <c r="U20" i="39"/>
  <c r="T20" i="39"/>
  <c r="S20" i="39"/>
  <c r="R20" i="39"/>
  <c r="Q20" i="39"/>
  <c r="P20" i="39"/>
  <c r="O20" i="39"/>
  <c r="N20" i="39"/>
  <c r="M20" i="39"/>
  <c r="L20" i="39"/>
  <c r="K20" i="39"/>
  <c r="J20" i="39"/>
  <c r="I20" i="39"/>
  <c r="H20" i="39"/>
  <c r="G20" i="39"/>
  <c r="F20" i="39"/>
  <c r="E20" i="39"/>
  <c r="D20" i="39"/>
  <c r="C20" i="39"/>
  <c r="V19" i="39"/>
  <c r="U19" i="39"/>
  <c r="T19" i="39"/>
  <c r="S19" i="39"/>
  <c r="S30" i="39" s="1"/>
  <c r="R19" i="39"/>
  <c r="Q19" i="39"/>
  <c r="P19" i="39"/>
  <c r="P30" i="39" s="1"/>
  <c r="O19" i="39"/>
  <c r="N19" i="39"/>
  <c r="M19" i="39"/>
  <c r="L19" i="39"/>
  <c r="K19" i="39"/>
  <c r="J19" i="39"/>
  <c r="I19" i="39"/>
  <c r="H19" i="39"/>
  <c r="G19" i="39"/>
  <c r="G30" i="39" s="1"/>
  <c r="F19" i="39"/>
  <c r="E19" i="39"/>
  <c r="D19" i="39"/>
  <c r="D30" i="39" s="1"/>
  <c r="C19" i="39"/>
  <c r="V16" i="39"/>
  <c r="U16" i="39"/>
  <c r="T16" i="39"/>
  <c r="S16" i="39"/>
  <c r="R16" i="39"/>
  <c r="Q16" i="39"/>
  <c r="P16" i="39"/>
  <c r="O16" i="39"/>
  <c r="N16" i="39"/>
  <c r="M16" i="39"/>
  <c r="L16" i="39"/>
  <c r="K16" i="39"/>
  <c r="J16" i="39"/>
  <c r="I16" i="39"/>
  <c r="H16" i="39"/>
  <c r="G16" i="39"/>
  <c r="F16" i="39"/>
  <c r="E16" i="39"/>
  <c r="D16" i="39"/>
  <c r="C16" i="39"/>
  <c r="V15" i="39"/>
  <c r="U15" i="39"/>
  <c r="T15" i="39"/>
  <c r="S15" i="39"/>
  <c r="R15" i="39"/>
  <c r="Q15" i="39"/>
  <c r="P15" i="39"/>
  <c r="O15" i="39"/>
  <c r="N15" i="39"/>
  <c r="M15" i="39"/>
  <c r="L15" i="39"/>
  <c r="K15" i="39"/>
  <c r="J15" i="39"/>
  <c r="I15" i="39"/>
  <c r="H15" i="39"/>
  <c r="G15" i="39"/>
  <c r="F15" i="39"/>
  <c r="E15" i="39"/>
  <c r="D15" i="39"/>
  <c r="C15" i="39"/>
  <c r="R9" i="39"/>
  <c r="Q9" i="39"/>
  <c r="P9" i="39"/>
  <c r="O9" i="39"/>
  <c r="N9" i="39"/>
  <c r="M9" i="39"/>
  <c r="L9" i="39"/>
  <c r="K9" i="39"/>
  <c r="J9" i="39"/>
  <c r="I9" i="39"/>
  <c r="H9" i="39"/>
  <c r="G9" i="39"/>
  <c r="F9" i="39"/>
  <c r="E9" i="39"/>
  <c r="D9" i="39"/>
  <c r="C9" i="39"/>
  <c r="R8" i="39"/>
  <c r="Q8" i="39"/>
  <c r="P8" i="39"/>
  <c r="O8" i="39"/>
  <c r="N8" i="39"/>
  <c r="M8" i="39"/>
  <c r="L8" i="39"/>
  <c r="K8" i="39"/>
  <c r="J8" i="39"/>
  <c r="I8" i="39"/>
  <c r="H8" i="39"/>
  <c r="G8" i="39"/>
  <c r="F8" i="39"/>
  <c r="E8" i="39"/>
  <c r="D8" i="39"/>
  <c r="C8" i="39"/>
  <c r="R7" i="39"/>
  <c r="R45" i="39" s="1"/>
  <c r="C30" i="69" s="1"/>
  <c r="Q7" i="39"/>
  <c r="Q10" i="39" s="1"/>
  <c r="Q11" i="39" s="1"/>
  <c r="P7" i="39"/>
  <c r="O7" i="39"/>
  <c r="N7" i="39"/>
  <c r="M7" i="39"/>
  <c r="M21" i="39" s="1"/>
  <c r="L7" i="39"/>
  <c r="K7" i="39"/>
  <c r="J7" i="39"/>
  <c r="I7" i="39"/>
  <c r="H7" i="39"/>
  <c r="H17" i="39" s="1"/>
  <c r="G7" i="39"/>
  <c r="F7" i="39"/>
  <c r="E7" i="39"/>
  <c r="D7" i="39"/>
  <c r="C7" i="39"/>
  <c r="V6" i="39"/>
  <c r="V39" i="39" s="1"/>
  <c r="V52" i="39" s="1"/>
  <c r="U6" i="39"/>
  <c r="U39" i="39" s="1"/>
  <c r="U52" i="39" s="1"/>
  <c r="T6" i="39"/>
  <c r="T39" i="39" s="1"/>
  <c r="T52" i="39" s="1"/>
  <c r="S6" i="39"/>
  <c r="S39" i="39" s="1"/>
  <c r="S52" i="39" s="1"/>
  <c r="R6" i="39"/>
  <c r="R39" i="39" s="1"/>
  <c r="R52" i="39" s="1"/>
  <c r="Q6" i="39"/>
  <c r="P6" i="39"/>
  <c r="O6" i="39"/>
  <c r="N6" i="39"/>
  <c r="M6" i="39"/>
  <c r="L6" i="39"/>
  <c r="K6" i="39"/>
  <c r="J6" i="39"/>
  <c r="I6" i="39"/>
  <c r="H6" i="39"/>
  <c r="G6" i="39"/>
  <c r="F6" i="39"/>
  <c r="E6" i="39"/>
  <c r="D6" i="39"/>
  <c r="C6" i="39"/>
  <c r="B2" i="39"/>
  <c r="V19" i="7"/>
  <c r="U19" i="7"/>
  <c r="U30" i="7" s="1"/>
  <c r="T19" i="7"/>
  <c r="S19" i="7"/>
  <c r="R19" i="7"/>
  <c r="Q19" i="7"/>
  <c r="P19" i="7"/>
  <c r="O19" i="7"/>
  <c r="N19" i="7"/>
  <c r="M19" i="7"/>
  <c r="L19" i="7"/>
  <c r="L30" i="7" s="1"/>
  <c r="K19" i="7"/>
  <c r="J19" i="7"/>
  <c r="I19" i="7"/>
  <c r="I30" i="7" s="1"/>
  <c r="H19" i="7"/>
  <c r="G19" i="7"/>
  <c r="F19" i="7"/>
  <c r="E19" i="7"/>
  <c r="D19" i="7"/>
  <c r="C19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R8" i="7"/>
  <c r="R58" i="7" s="1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P17" i="7"/>
  <c r="I17" i="7"/>
  <c r="H21" i="7"/>
  <c r="E10" i="7"/>
  <c r="E11" i="7" s="1"/>
  <c r="V6" i="7"/>
  <c r="V39" i="7" s="1"/>
  <c r="V52" i="7" s="1"/>
  <c r="U6" i="7"/>
  <c r="U39" i="7" s="1"/>
  <c r="U52" i="7" s="1"/>
  <c r="T6" i="7"/>
  <c r="T39" i="7" s="1"/>
  <c r="T52" i="7" s="1"/>
  <c r="S6" i="7"/>
  <c r="S39" i="7" s="1"/>
  <c r="S52" i="7" s="1"/>
  <c r="R6" i="7"/>
  <c r="R39" i="7" s="1"/>
  <c r="R52" i="7" s="1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R59" i="36"/>
  <c r="V20" i="36"/>
  <c r="U20" i="36"/>
  <c r="T20" i="36"/>
  <c r="S20" i="36"/>
  <c r="R20" i="36"/>
  <c r="Q20" i="36"/>
  <c r="P20" i="36"/>
  <c r="O20" i="36"/>
  <c r="N20" i="36"/>
  <c r="M20" i="36"/>
  <c r="L20" i="36"/>
  <c r="K20" i="36"/>
  <c r="J20" i="36"/>
  <c r="I20" i="36"/>
  <c r="H20" i="36"/>
  <c r="G20" i="36"/>
  <c r="F20" i="36"/>
  <c r="E20" i="36"/>
  <c r="D20" i="36"/>
  <c r="C20" i="36"/>
  <c r="V19" i="36"/>
  <c r="U19" i="36"/>
  <c r="T19" i="36"/>
  <c r="S19" i="36"/>
  <c r="R19" i="36"/>
  <c r="R30" i="36" s="1"/>
  <c r="Q19" i="36"/>
  <c r="P19" i="36"/>
  <c r="O19" i="36"/>
  <c r="N19" i="36"/>
  <c r="M19" i="36"/>
  <c r="L19" i="36"/>
  <c r="K19" i="36"/>
  <c r="J19" i="36"/>
  <c r="I19" i="36"/>
  <c r="H19" i="36"/>
  <c r="G19" i="36"/>
  <c r="F19" i="36"/>
  <c r="F30" i="36" s="1"/>
  <c r="E19" i="36"/>
  <c r="D19" i="36"/>
  <c r="C19" i="36"/>
  <c r="V16" i="36"/>
  <c r="U16" i="36"/>
  <c r="T16" i="36"/>
  <c r="S16" i="36"/>
  <c r="R16" i="36"/>
  <c r="Q16" i="36"/>
  <c r="P16" i="36"/>
  <c r="O16" i="36"/>
  <c r="N16" i="36"/>
  <c r="M16" i="36"/>
  <c r="L16" i="36"/>
  <c r="K16" i="36"/>
  <c r="J16" i="36"/>
  <c r="I16" i="36"/>
  <c r="H16" i="36"/>
  <c r="G16" i="36"/>
  <c r="F16" i="36"/>
  <c r="E16" i="36"/>
  <c r="D16" i="36"/>
  <c r="C16" i="36"/>
  <c r="V15" i="36"/>
  <c r="U15" i="36"/>
  <c r="T15" i="36"/>
  <c r="S15" i="36"/>
  <c r="R15" i="36"/>
  <c r="Q15" i="36"/>
  <c r="P15" i="36"/>
  <c r="O15" i="36"/>
  <c r="N15" i="36"/>
  <c r="M15" i="36"/>
  <c r="L15" i="36"/>
  <c r="K15" i="36"/>
  <c r="J15" i="36"/>
  <c r="I15" i="36"/>
  <c r="H15" i="36"/>
  <c r="G15" i="36"/>
  <c r="F15" i="36"/>
  <c r="E15" i="36"/>
  <c r="D15" i="36"/>
  <c r="C15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C9" i="36"/>
  <c r="R4" i="36"/>
  <c r="Q8" i="36"/>
  <c r="P8" i="36"/>
  <c r="O8" i="36"/>
  <c r="N8" i="36"/>
  <c r="M8" i="36"/>
  <c r="L8" i="36"/>
  <c r="K8" i="36"/>
  <c r="J8" i="36"/>
  <c r="I8" i="36"/>
  <c r="H8" i="36"/>
  <c r="G8" i="36"/>
  <c r="F8" i="36"/>
  <c r="E8" i="36"/>
  <c r="D8" i="36"/>
  <c r="C8" i="36"/>
  <c r="R46" i="36"/>
  <c r="Q7" i="36"/>
  <c r="Q21" i="36" s="1"/>
  <c r="P7" i="36"/>
  <c r="O7" i="36"/>
  <c r="N7" i="36"/>
  <c r="M7" i="36"/>
  <c r="L7" i="36"/>
  <c r="K7" i="36"/>
  <c r="J7" i="36"/>
  <c r="I7" i="36"/>
  <c r="H7" i="36"/>
  <c r="G7" i="36"/>
  <c r="F7" i="36"/>
  <c r="E7" i="36"/>
  <c r="E21" i="36" s="1"/>
  <c r="D7" i="36"/>
  <c r="C7" i="36"/>
  <c r="V39" i="36"/>
  <c r="V52" i="36" s="1"/>
  <c r="U39" i="36"/>
  <c r="U52" i="36" s="1"/>
  <c r="T39" i="36"/>
  <c r="T52" i="36" s="1"/>
  <c r="S6" i="36"/>
  <c r="S39" i="36" s="1"/>
  <c r="S52" i="36" s="1"/>
  <c r="R6" i="36"/>
  <c r="R39" i="36" s="1"/>
  <c r="R52" i="36" s="1"/>
  <c r="Q6" i="36"/>
  <c r="P6" i="36"/>
  <c r="O6" i="36"/>
  <c r="N6" i="36"/>
  <c r="M6" i="36"/>
  <c r="L6" i="36"/>
  <c r="K6" i="36"/>
  <c r="J6" i="36"/>
  <c r="I6" i="36"/>
  <c r="H6" i="36"/>
  <c r="G6" i="36"/>
  <c r="F6" i="36"/>
  <c r="E6" i="36"/>
  <c r="D6" i="36"/>
  <c r="C6" i="36"/>
  <c r="B2" i="36"/>
  <c r="B2" i="12" s="1"/>
  <c r="R59" i="4"/>
  <c r="R60" i="4" s="1"/>
  <c r="R61" i="4" s="1"/>
  <c r="N20" i="4"/>
  <c r="V19" i="4"/>
  <c r="U19" i="4"/>
  <c r="T19" i="4"/>
  <c r="S19" i="4"/>
  <c r="R19" i="4"/>
  <c r="Q19" i="4"/>
  <c r="P19" i="4"/>
  <c r="O19" i="4"/>
  <c r="N19" i="4"/>
  <c r="M19" i="4"/>
  <c r="L19" i="4"/>
  <c r="K19" i="4"/>
  <c r="K31" i="4" s="1"/>
  <c r="J19" i="4"/>
  <c r="I19" i="4"/>
  <c r="H19" i="4"/>
  <c r="G19" i="4"/>
  <c r="F19" i="4"/>
  <c r="E19" i="4"/>
  <c r="D19" i="4"/>
  <c r="C19" i="4"/>
  <c r="V16" i="4"/>
  <c r="J16" i="4"/>
  <c r="V15" i="4"/>
  <c r="U15" i="4"/>
  <c r="T15" i="4"/>
  <c r="S15" i="4"/>
  <c r="R15" i="4"/>
  <c r="Q15" i="4"/>
  <c r="P15" i="4"/>
  <c r="O15" i="4"/>
  <c r="N15" i="4"/>
  <c r="M15" i="4"/>
  <c r="M31" i="4" s="1"/>
  <c r="L15" i="4"/>
  <c r="K15" i="4"/>
  <c r="J15" i="4"/>
  <c r="I15" i="4"/>
  <c r="H15" i="4"/>
  <c r="G15" i="4"/>
  <c r="F15" i="4"/>
  <c r="E15" i="4"/>
  <c r="D15" i="4"/>
  <c r="C15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P8" i="4"/>
  <c r="O8" i="4"/>
  <c r="N8" i="4"/>
  <c r="M8" i="4"/>
  <c r="L8" i="4"/>
  <c r="K8" i="4"/>
  <c r="C8" i="4"/>
  <c r="M7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T31" i="5"/>
  <c r="S31" i="5"/>
  <c r="R31" i="5"/>
  <c r="Q31" i="5"/>
  <c r="P31" i="5"/>
  <c r="O31" i="5"/>
  <c r="N31" i="5"/>
  <c r="U30" i="5"/>
  <c r="T30" i="5"/>
  <c r="S30" i="5"/>
  <c r="R30" i="5"/>
  <c r="Q30" i="5"/>
  <c r="P30" i="5"/>
  <c r="O30" i="5"/>
  <c r="N30" i="5"/>
  <c r="U29" i="5"/>
  <c r="T29" i="5"/>
  <c r="S29" i="5"/>
  <c r="R29" i="5"/>
  <c r="Q29" i="5"/>
  <c r="P29" i="5"/>
  <c r="O29" i="5"/>
  <c r="N29" i="5"/>
  <c r="T7" i="5"/>
  <c r="S7" i="5"/>
  <c r="R7" i="5"/>
  <c r="Q7" i="5"/>
  <c r="P7" i="5"/>
  <c r="O7" i="5"/>
  <c r="N7" i="5"/>
  <c r="U6" i="5"/>
  <c r="R46" i="4"/>
  <c r="R47" i="4" s="1"/>
  <c r="R48" i="4" s="1"/>
  <c r="P35" i="2"/>
  <c r="Q7" i="4" s="1"/>
  <c r="O35" i="2"/>
  <c r="P7" i="4" s="1"/>
  <c r="N35" i="2"/>
  <c r="O7" i="4" s="1"/>
  <c r="M35" i="2"/>
  <c r="N7" i="4" s="1"/>
  <c r="L35" i="2"/>
  <c r="K35" i="2"/>
  <c r="L7" i="4" s="1"/>
  <c r="J35" i="2"/>
  <c r="K7" i="4" s="1"/>
  <c r="I35" i="2"/>
  <c r="J7" i="4" s="1"/>
  <c r="H35" i="2"/>
  <c r="I7" i="4" s="1"/>
  <c r="G35" i="2"/>
  <c r="H7" i="4" s="1"/>
  <c r="F35" i="2"/>
  <c r="G7" i="4" s="1"/>
  <c r="E35" i="2"/>
  <c r="F7" i="4" s="1"/>
  <c r="D35" i="2"/>
  <c r="E7" i="4" s="1"/>
  <c r="C35" i="2"/>
  <c r="D7" i="4" s="1"/>
  <c r="B35" i="2"/>
  <c r="C7" i="4" s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V36" i="1"/>
  <c r="U36" i="1"/>
  <c r="U16" i="4" s="1"/>
  <c r="T36" i="1"/>
  <c r="T16" i="4" s="1"/>
  <c r="S36" i="1"/>
  <c r="S16" i="4" s="1"/>
  <c r="R36" i="1"/>
  <c r="R16" i="4" s="1"/>
  <c r="Q36" i="1"/>
  <c r="Q16" i="4" s="1"/>
  <c r="P36" i="1"/>
  <c r="P16" i="4" s="1"/>
  <c r="O36" i="1"/>
  <c r="O16" i="4" s="1"/>
  <c r="N36" i="1"/>
  <c r="N16" i="4" s="1"/>
  <c r="M36" i="1"/>
  <c r="M16" i="4" s="1"/>
  <c r="L36" i="1"/>
  <c r="M20" i="4" s="1"/>
  <c r="K36" i="1"/>
  <c r="L20" i="4" s="1"/>
  <c r="J36" i="1"/>
  <c r="K20" i="4" s="1"/>
  <c r="I36" i="1"/>
  <c r="I16" i="4" s="1"/>
  <c r="H36" i="1"/>
  <c r="H16" i="4" s="1"/>
  <c r="G36" i="1"/>
  <c r="G16" i="4" s="1"/>
  <c r="F36" i="1"/>
  <c r="F16" i="4" s="1"/>
  <c r="E36" i="1"/>
  <c r="E16" i="4" s="1"/>
  <c r="D36" i="1"/>
  <c r="D16" i="4" s="1"/>
  <c r="C36" i="1"/>
  <c r="C16" i="4" s="1"/>
  <c r="B36" i="1"/>
  <c r="C20" i="4" s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E38" i="38"/>
  <c r="D38" i="38"/>
  <c r="C38" i="38"/>
  <c r="B38" i="38"/>
  <c r="E37" i="38"/>
  <c r="D37" i="38"/>
  <c r="C37" i="38"/>
  <c r="B37" i="38"/>
  <c r="E36" i="38"/>
  <c r="D36" i="38"/>
  <c r="C36" i="38"/>
  <c r="B36" i="38"/>
  <c r="C17" i="51" l="1"/>
  <c r="O17" i="51"/>
  <c r="F30" i="52"/>
  <c r="R30" i="52"/>
  <c r="K17" i="64"/>
  <c r="G30" i="64"/>
  <c r="S30" i="64"/>
  <c r="V31" i="4"/>
  <c r="K17" i="7"/>
  <c r="H30" i="41"/>
  <c r="T30" i="41"/>
  <c r="C30" i="42"/>
  <c r="O30" i="42"/>
  <c r="J30" i="43"/>
  <c r="C30" i="39"/>
  <c r="O30" i="39"/>
  <c r="I30" i="58"/>
  <c r="U30" i="58"/>
  <c r="D30" i="40"/>
  <c r="P30" i="40"/>
  <c r="U30" i="41"/>
  <c r="D30" i="42"/>
  <c r="P30" i="42"/>
  <c r="L4" i="51"/>
  <c r="L30" i="51"/>
  <c r="G30" i="52"/>
  <c r="S30" i="52"/>
  <c r="M30" i="53"/>
  <c r="H30" i="54"/>
  <c r="T30" i="54"/>
  <c r="U30" i="59"/>
  <c r="E30" i="61"/>
  <c r="Q30" i="61"/>
  <c r="N30" i="63"/>
  <c r="H30" i="64"/>
  <c r="T30" i="64"/>
  <c r="P30" i="36"/>
  <c r="E30" i="39"/>
  <c r="C17" i="58"/>
  <c r="K30" i="58"/>
  <c r="F30" i="40"/>
  <c r="T30" i="50"/>
  <c r="C30" i="53"/>
  <c r="M21" i="63"/>
  <c r="D30" i="63"/>
  <c r="P30" i="63"/>
  <c r="J30" i="64"/>
  <c r="V30" i="64"/>
  <c r="H17" i="36"/>
  <c r="D30" i="36"/>
  <c r="J30" i="7"/>
  <c r="Q30" i="39"/>
  <c r="O17" i="58"/>
  <c r="R30" i="40"/>
  <c r="K30" i="41"/>
  <c r="H30" i="50"/>
  <c r="N30" i="51"/>
  <c r="O30" i="53"/>
  <c r="E30" i="36"/>
  <c r="Q30" i="36"/>
  <c r="K30" i="7"/>
  <c r="F30" i="39"/>
  <c r="R30" i="39"/>
  <c r="L30" i="58"/>
  <c r="N17" i="12"/>
  <c r="I17" i="44"/>
  <c r="E30" i="44"/>
  <c r="Q30" i="44"/>
  <c r="F30" i="46"/>
  <c r="R30" i="46"/>
  <c r="L30" i="47"/>
  <c r="G30" i="48"/>
  <c r="S30" i="48"/>
  <c r="I30" i="50"/>
  <c r="C30" i="51"/>
  <c r="O30" i="51"/>
  <c r="V30" i="52"/>
  <c r="F30" i="55"/>
  <c r="L30" i="56"/>
  <c r="D30" i="62"/>
  <c r="P30" i="62"/>
  <c r="N21" i="63"/>
  <c r="E30" i="63"/>
  <c r="Q30" i="63"/>
  <c r="E31" i="4"/>
  <c r="C21" i="63"/>
  <c r="O21" i="63"/>
  <c r="V30" i="63"/>
  <c r="Q31" i="4"/>
  <c r="J30" i="36"/>
  <c r="G30" i="36"/>
  <c r="S30" i="36"/>
  <c r="Q4" i="7"/>
  <c r="R4" i="41"/>
  <c r="M30" i="45"/>
  <c r="H30" i="46"/>
  <c r="T30" i="46"/>
  <c r="N30" i="47"/>
  <c r="I30" i="48"/>
  <c r="D30" i="49"/>
  <c r="P30" i="49"/>
  <c r="K30" i="50"/>
  <c r="H30" i="55"/>
  <c r="T30" i="55"/>
  <c r="N30" i="56"/>
  <c r="V30" i="62"/>
  <c r="F30" i="62"/>
  <c r="R30" i="62"/>
  <c r="G31" i="4"/>
  <c r="S31" i="4"/>
  <c r="V30" i="40"/>
  <c r="C30" i="41"/>
  <c r="H30" i="44"/>
  <c r="N30" i="45"/>
  <c r="I30" i="46"/>
  <c r="U30" i="46"/>
  <c r="G17" i="47"/>
  <c r="C30" i="47"/>
  <c r="O30" i="47"/>
  <c r="J30" i="48"/>
  <c r="R17" i="54"/>
  <c r="N30" i="54"/>
  <c r="I30" i="55"/>
  <c r="U30" i="55"/>
  <c r="F30" i="60"/>
  <c r="C17" i="61"/>
  <c r="K30" i="61"/>
  <c r="I31" i="4"/>
  <c r="U31" i="4"/>
  <c r="C30" i="12"/>
  <c r="O30" i="12"/>
  <c r="J30" i="44"/>
  <c r="V30" i="44"/>
  <c r="D30" i="45"/>
  <c r="P30" i="45"/>
  <c r="D30" i="54"/>
  <c r="P30" i="54"/>
  <c r="K30" i="55"/>
  <c r="H30" i="57"/>
  <c r="T30" i="57"/>
  <c r="Q17" i="59"/>
  <c r="M30" i="59"/>
  <c r="H30" i="60"/>
  <c r="T30" i="60"/>
  <c r="H31" i="4"/>
  <c r="T31" i="4"/>
  <c r="J4" i="47"/>
  <c r="V30" i="47"/>
  <c r="D31" i="4"/>
  <c r="P31" i="4"/>
  <c r="I30" i="56"/>
  <c r="U30" i="56"/>
  <c r="K17" i="63"/>
  <c r="F31" i="4"/>
  <c r="R31" i="4"/>
  <c r="H30" i="36"/>
  <c r="T30" i="36"/>
  <c r="M30" i="7"/>
  <c r="H30" i="39"/>
  <c r="T30" i="39"/>
  <c r="N30" i="58"/>
  <c r="I30" i="40"/>
  <c r="P17" i="41"/>
  <c r="L30" i="41"/>
  <c r="E30" i="42"/>
  <c r="Q30" i="42"/>
  <c r="C17" i="43"/>
  <c r="F30" i="12"/>
  <c r="R30" i="12"/>
  <c r="E17" i="44"/>
  <c r="Q17" i="44"/>
  <c r="M30" i="44"/>
  <c r="E30" i="45"/>
  <c r="Q30" i="45"/>
  <c r="J30" i="46"/>
  <c r="V30" i="46"/>
  <c r="H17" i="47"/>
  <c r="D30" i="47"/>
  <c r="P30" i="47"/>
  <c r="C17" i="48"/>
  <c r="O17" i="48"/>
  <c r="K30" i="48"/>
  <c r="E30" i="49"/>
  <c r="Q30" i="49"/>
  <c r="L30" i="50"/>
  <c r="D30" i="51"/>
  <c r="P30" i="51"/>
  <c r="M17" i="52"/>
  <c r="N30" i="53"/>
  <c r="K17" i="54"/>
  <c r="G30" i="54"/>
  <c r="S30" i="54"/>
  <c r="L30" i="55"/>
  <c r="M30" i="56"/>
  <c r="K30" i="57"/>
  <c r="D30" i="59"/>
  <c r="P30" i="59"/>
  <c r="C30" i="61"/>
  <c r="O30" i="61"/>
  <c r="G30" i="62"/>
  <c r="S30" i="62"/>
  <c r="F30" i="63"/>
  <c r="R30" i="63"/>
  <c r="K30" i="64"/>
  <c r="R30" i="42"/>
  <c r="L30" i="43"/>
  <c r="G30" i="12"/>
  <c r="S30" i="12"/>
  <c r="N30" i="44"/>
  <c r="F30" i="45"/>
  <c r="R30" i="45"/>
  <c r="C17" i="46"/>
  <c r="O17" i="46"/>
  <c r="K30" i="46"/>
  <c r="E30" i="47"/>
  <c r="Q30" i="47"/>
  <c r="J17" i="49"/>
  <c r="F30" i="49"/>
  <c r="R30" i="49"/>
  <c r="M30" i="50"/>
  <c r="I17" i="51"/>
  <c r="E30" i="51"/>
  <c r="Q30" i="51"/>
  <c r="N17" i="52"/>
  <c r="J30" i="52"/>
  <c r="G17" i="53"/>
  <c r="E17" i="55"/>
  <c r="Q17" i="55"/>
  <c r="M30" i="55"/>
  <c r="L30" i="57"/>
  <c r="K30" i="60"/>
  <c r="D30" i="61"/>
  <c r="P30" i="61"/>
  <c r="G30" i="63"/>
  <c r="S30" i="63"/>
  <c r="C30" i="58"/>
  <c r="J31" i="4"/>
  <c r="V30" i="36"/>
  <c r="C30" i="7"/>
  <c r="O30" i="7"/>
  <c r="J30" i="39"/>
  <c r="V30" i="39"/>
  <c r="D30" i="58"/>
  <c r="P30" i="58"/>
  <c r="C17" i="40"/>
  <c r="N30" i="41"/>
  <c r="K17" i="42"/>
  <c r="G30" i="42"/>
  <c r="S30" i="42"/>
  <c r="E17" i="43"/>
  <c r="M30" i="43"/>
  <c r="H30" i="12"/>
  <c r="T30" i="12"/>
  <c r="C30" i="44"/>
  <c r="O30" i="44"/>
  <c r="L30" i="46"/>
  <c r="F30" i="47"/>
  <c r="R30" i="47"/>
  <c r="M30" i="48"/>
  <c r="G30" i="49"/>
  <c r="S30" i="49"/>
  <c r="F17" i="50"/>
  <c r="N30" i="50"/>
  <c r="F30" i="51"/>
  <c r="R30" i="51"/>
  <c r="K30" i="52"/>
  <c r="D30" i="53"/>
  <c r="P30" i="53"/>
  <c r="I30" i="54"/>
  <c r="M30" i="57"/>
  <c r="F30" i="59"/>
  <c r="R30" i="59"/>
  <c r="L30" i="60"/>
  <c r="I17" i="61"/>
  <c r="I30" i="62"/>
  <c r="U30" i="62"/>
  <c r="H30" i="63"/>
  <c r="T30" i="63"/>
  <c r="M30" i="64"/>
  <c r="O30" i="58"/>
  <c r="J30" i="40"/>
  <c r="M21" i="4"/>
  <c r="K30" i="36"/>
  <c r="D30" i="7"/>
  <c r="P30" i="7"/>
  <c r="C17" i="39"/>
  <c r="K30" i="39"/>
  <c r="I17" i="58"/>
  <c r="E30" i="58"/>
  <c r="Q30" i="58"/>
  <c r="N30" i="43"/>
  <c r="I30" i="12"/>
  <c r="U30" i="12"/>
  <c r="D30" i="44"/>
  <c r="P30" i="44"/>
  <c r="H30" i="45"/>
  <c r="T30" i="45"/>
  <c r="M30" i="46"/>
  <c r="G30" i="47"/>
  <c r="S30" i="47"/>
  <c r="N30" i="48"/>
  <c r="H30" i="49"/>
  <c r="T30" i="49"/>
  <c r="G30" i="51"/>
  <c r="S30" i="51"/>
  <c r="L30" i="52"/>
  <c r="E30" i="53"/>
  <c r="Q30" i="53"/>
  <c r="V30" i="54"/>
  <c r="D30" i="56"/>
  <c r="P30" i="56"/>
  <c r="N30" i="57"/>
  <c r="K17" i="59"/>
  <c r="G30" i="59"/>
  <c r="S30" i="59"/>
  <c r="M30" i="60"/>
  <c r="F30" i="61"/>
  <c r="R30" i="61"/>
  <c r="U30" i="63"/>
  <c r="N30" i="64"/>
  <c r="I30" i="39"/>
  <c r="L31" i="4"/>
  <c r="L30" i="36"/>
  <c r="E30" i="7"/>
  <c r="Q30" i="7"/>
  <c r="F30" i="58"/>
  <c r="R30" i="58"/>
  <c r="M30" i="40"/>
  <c r="D30" i="41"/>
  <c r="P30" i="41"/>
  <c r="I30" i="42"/>
  <c r="U30" i="42"/>
  <c r="O30" i="43"/>
  <c r="J30" i="12"/>
  <c r="V30" i="12"/>
  <c r="I30" i="45"/>
  <c r="N30" i="46"/>
  <c r="H30" i="47"/>
  <c r="T30" i="47"/>
  <c r="C30" i="48"/>
  <c r="O30" i="48"/>
  <c r="I30" i="49"/>
  <c r="D30" i="50"/>
  <c r="P30" i="50"/>
  <c r="H30" i="51"/>
  <c r="T30" i="51"/>
  <c r="M30" i="52"/>
  <c r="F30" i="53"/>
  <c r="R30" i="53"/>
  <c r="K30" i="54"/>
  <c r="D30" i="55"/>
  <c r="P30" i="55"/>
  <c r="E30" i="56"/>
  <c r="Q30" i="56"/>
  <c r="C30" i="57"/>
  <c r="O30" i="57"/>
  <c r="H30" i="59"/>
  <c r="T30" i="59"/>
  <c r="K30" i="62"/>
  <c r="J30" i="63"/>
  <c r="C30" i="64"/>
  <c r="O30" i="64"/>
  <c r="U30" i="36"/>
  <c r="U30" i="39"/>
  <c r="M30" i="36"/>
  <c r="J17" i="7"/>
  <c r="V30" i="7"/>
  <c r="F30" i="7"/>
  <c r="R30" i="7"/>
  <c r="M30" i="39"/>
  <c r="G30" i="58"/>
  <c r="S30" i="58"/>
  <c r="R17" i="40"/>
  <c r="N30" i="40"/>
  <c r="E30" i="41"/>
  <c r="Q30" i="41"/>
  <c r="J30" i="42"/>
  <c r="D30" i="43"/>
  <c r="P30" i="43"/>
  <c r="K30" i="12"/>
  <c r="F30" i="44"/>
  <c r="R30" i="44"/>
  <c r="J30" i="45"/>
  <c r="V30" i="45"/>
  <c r="C30" i="46"/>
  <c r="O30" i="46"/>
  <c r="I30" i="47"/>
  <c r="U30" i="47"/>
  <c r="H17" i="48"/>
  <c r="D30" i="48"/>
  <c r="J30" i="49"/>
  <c r="I17" i="50"/>
  <c r="E30" i="50"/>
  <c r="Q30" i="50"/>
  <c r="I30" i="51"/>
  <c r="U30" i="51"/>
  <c r="F17" i="52"/>
  <c r="N30" i="52"/>
  <c r="G30" i="53"/>
  <c r="S30" i="53"/>
  <c r="L30" i="54"/>
  <c r="E30" i="55"/>
  <c r="Q30" i="55"/>
  <c r="D30" i="57"/>
  <c r="P30" i="57"/>
  <c r="G17" i="60"/>
  <c r="C30" i="60"/>
  <c r="O30" i="60"/>
  <c r="H30" i="61"/>
  <c r="T30" i="61"/>
  <c r="K30" i="63"/>
  <c r="H17" i="64"/>
  <c r="D30" i="64"/>
  <c r="P30" i="64"/>
  <c r="I30" i="36"/>
  <c r="N30" i="7"/>
  <c r="N31" i="4"/>
  <c r="N30" i="36"/>
  <c r="G30" i="7"/>
  <c r="S30" i="7"/>
  <c r="N30" i="39"/>
  <c r="H30" i="58"/>
  <c r="T30" i="58"/>
  <c r="F30" i="41"/>
  <c r="R30" i="41"/>
  <c r="K30" i="42"/>
  <c r="E30" i="43"/>
  <c r="Q30" i="43"/>
  <c r="L30" i="12"/>
  <c r="D30" i="46"/>
  <c r="J30" i="47"/>
  <c r="E30" i="48"/>
  <c r="Q30" i="48"/>
  <c r="K30" i="49"/>
  <c r="F30" i="50"/>
  <c r="R30" i="50"/>
  <c r="C30" i="52"/>
  <c r="O30" i="52"/>
  <c r="L17" i="53"/>
  <c r="H30" i="53"/>
  <c r="T30" i="53"/>
  <c r="M30" i="54"/>
  <c r="J17" i="55"/>
  <c r="R30" i="55"/>
  <c r="G30" i="56"/>
  <c r="S30" i="56"/>
  <c r="Q4" i="57"/>
  <c r="E30" i="57"/>
  <c r="Q30" i="57"/>
  <c r="J30" i="59"/>
  <c r="D30" i="60"/>
  <c r="P30" i="60"/>
  <c r="M17" i="61"/>
  <c r="I30" i="61"/>
  <c r="M30" i="62"/>
  <c r="L30" i="63"/>
  <c r="E30" i="64"/>
  <c r="Q30" i="64"/>
  <c r="M30" i="41"/>
  <c r="F30" i="42"/>
  <c r="C31" i="4"/>
  <c r="O31" i="4"/>
  <c r="C30" i="36"/>
  <c r="O30" i="36"/>
  <c r="H30" i="7"/>
  <c r="T30" i="7"/>
  <c r="G30" i="41"/>
  <c r="S30" i="41"/>
  <c r="V30" i="43"/>
  <c r="F30" i="43"/>
  <c r="R30" i="43"/>
  <c r="L30" i="45"/>
  <c r="E30" i="46"/>
  <c r="Q30" i="46"/>
  <c r="K30" i="47"/>
  <c r="F30" i="48"/>
  <c r="R30" i="48"/>
  <c r="K30" i="51"/>
  <c r="D30" i="52"/>
  <c r="P30" i="52"/>
  <c r="I30" i="53"/>
  <c r="U30" i="53"/>
  <c r="G30" i="55"/>
  <c r="S30" i="55"/>
  <c r="H30" i="56"/>
  <c r="T30" i="56"/>
  <c r="F30" i="57"/>
  <c r="R30" i="57"/>
  <c r="E30" i="60"/>
  <c r="Q30" i="60"/>
  <c r="N30" i="62"/>
  <c r="F30" i="64"/>
  <c r="R30" i="64"/>
  <c r="M10" i="46"/>
  <c r="M11" i="46" s="1"/>
  <c r="K10" i="42"/>
  <c r="K11" i="42" s="1"/>
  <c r="L4" i="49"/>
  <c r="L3" i="49" s="1"/>
  <c r="R4" i="50"/>
  <c r="M4" i="45"/>
  <c r="M3" i="45" s="1"/>
  <c r="Q26" i="4"/>
  <c r="R10" i="4"/>
  <c r="D10" i="49"/>
  <c r="D11" i="49" s="1"/>
  <c r="P10" i="49"/>
  <c r="P11" i="49" s="1"/>
  <c r="H10" i="39"/>
  <c r="H11" i="39" s="1"/>
  <c r="F10" i="7"/>
  <c r="F11" i="7" s="1"/>
  <c r="R10" i="7"/>
  <c r="R11" i="7" s="1"/>
  <c r="N4" i="43"/>
  <c r="N3" i="43" s="1"/>
  <c r="R4" i="55"/>
  <c r="N10" i="47"/>
  <c r="N11" i="47" s="1"/>
  <c r="K4" i="49"/>
  <c r="K3" i="49" s="1"/>
  <c r="O10" i="47"/>
  <c r="O11" i="47" s="1"/>
  <c r="N4" i="44"/>
  <c r="K4" i="46"/>
  <c r="N4" i="47"/>
  <c r="I10" i="60"/>
  <c r="I11" i="60" s="1"/>
  <c r="K4" i="54"/>
  <c r="L4" i="61"/>
  <c r="P4" i="59"/>
  <c r="M4" i="64"/>
  <c r="I4" i="7"/>
  <c r="N4" i="61"/>
  <c r="N4" i="54"/>
  <c r="R4" i="57"/>
  <c r="D10" i="41"/>
  <c r="D11" i="41" s="1"/>
  <c r="P10" i="41"/>
  <c r="P11" i="41" s="1"/>
  <c r="E10" i="44"/>
  <c r="E11" i="44" s="1"/>
  <c r="I10" i="57"/>
  <c r="I11" i="57" s="1"/>
  <c r="N4" i="58"/>
  <c r="Q4" i="42"/>
  <c r="N4" i="40"/>
  <c r="Q10" i="41"/>
  <c r="Q11" i="41" s="1"/>
  <c r="Q4" i="45"/>
  <c r="Q3" i="45" s="1"/>
  <c r="M10" i="54"/>
  <c r="M11" i="54" s="1"/>
  <c r="Q4" i="58"/>
  <c r="Q10" i="45"/>
  <c r="Q11" i="45" s="1"/>
  <c r="L10" i="53"/>
  <c r="L11" i="53" s="1"/>
  <c r="M10" i="64"/>
  <c r="M11" i="64" s="1"/>
  <c r="O4" i="36"/>
  <c r="N10" i="39"/>
  <c r="N11" i="39" s="1"/>
  <c r="I10" i="42"/>
  <c r="I11" i="42" s="1"/>
  <c r="M4" i="60"/>
  <c r="N10" i="50"/>
  <c r="N11" i="50" s="1"/>
  <c r="G10" i="36"/>
  <c r="G11" i="36" s="1"/>
  <c r="L4" i="48"/>
  <c r="J10" i="49"/>
  <c r="J11" i="49" s="1"/>
  <c r="P4" i="57"/>
  <c r="F10" i="40"/>
  <c r="F11" i="40" s="1"/>
  <c r="M4" i="42"/>
  <c r="I4" i="42"/>
  <c r="L4" i="45"/>
  <c r="L3" i="45" s="1"/>
  <c r="Q4" i="46"/>
  <c r="J4" i="44"/>
  <c r="M4" i="49"/>
  <c r="M3" i="49" s="1"/>
  <c r="L4" i="44"/>
  <c r="K4" i="7"/>
  <c r="K10" i="39"/>
  <c r="K11" i="39" s="1"/>
  <c r="K10" i="43"/>
  <c r="K11" i="43" s="1"/>
  <c r="D10" i="45"/>
  <c r="D11" i="45" s="1"/>
  <c r="P10" i="45"/>
  <c r="P11" i="45" s="1"/>
  <c r="Q4" i="53"/>
  <c r="E10" i="58"/>
  <c r="E11" i="58" s="1"/>
  <c r="E10" i="12"/>
  <c r="E11" i="12" s="1"/>
  <c r="F10" i="46"/>
  <c r="F11" i="46" s="1"/>
  <c r="R4" i="12"/>
  <c r="O4" i="61"/>
  <c r="H10" i="42"/>
  <c r="H11" i="42" s="1"/>
  <c r="O4" i="50"/>
  <c r="J4" i="49"/>
  <c r="P4" i="53"/>
  <c r="J10" i="40"/>
  <c r="J11" i="40" s="1"/>
  <c r="L10" i="41"/>
  <c r="L11" i="41" s="1"/>
  <c r="E10" i="41"/>
  <c r="E11" i="41" s="1"/>
  <c r="J10" i="12"/>
  <c r="J11" i="12" s="1"/>
  <c r="P10" i="47"/>
  <c r="P11" i="47" s="1"/>
  <c r="K4" i="59"/>
  <c r="K10" i="59"/>
  <c r="K11" i="59" s="1"/>
  <c r="E10" i="63"/>
  <c r="E11" i="63" s="1"/>
  <c r="Q10" i="63"/>
  <c r="Q11" i="63" s="1"/>
  <c r="M4" i="63"/>
  <c r="K4" i="41"/>
  <c r="Q10" i="43"/>
  <c r="Q11" i="43" s="1"/>
  <c r="L4" i="46"/>
  <c r="L3" i="58"/>
  <c r="P4" i="41"/>
  <c r="L4" i="42"/>
  <c r="O4" i="52"/>
  <c r="Q4" i="54"/>
  <c r="Q4" i="55"/>
  <c r="P4" i="63"/>
  <c r="J10" i="41"/>
  <c r="J11" i="41" s="1"/>
  <c r="I4" i="53"/>
  <c r="G10" i="54"/>
  <c r="G11" i="54" s="1"/>
  <c r="E10" i="51"/>
  <c r="E11" i="51" s="1"/>
  <c r="J4" i="7"/>
  <c r="I10" i="39"/>
  <c r="I11" i="39" s="1"/>
  <c r="P4" i="43"/>
  <c r="P3" i="43" s="1"/>
  <c r="H10" i="45"/>
  <c r="H11" i="45" s="1"/>
  <c r="P4" i="50"/>
  <c r="K4" i="42"/>
  <c r="Q4" i="50"/>
  <c r="M4" i="59"/>
  <c r="L10" i="12"/>
  <c r="L11" i="12" s="1"/>
  <c r="O10" i="53"/>
  <c r="O11" i="53" s="1"/>
  <c r="K4" i="12"/>
  <c r="O10" i="12"/>
  <c r="O11" i="12" s="1"/>
  <c r="I4" i="48"/>
  <c r="L10" i="51"/>
  <c r="L11" i="51" s="1"/>
  <c r="K4" i="52"/>
  <c r="R4" i="53"/>
  <c r="N4" i="53"/>
  <c r="P4" i="54"/>
  <c r="R4" i="59"/>
  <c r="K4" i="64"/>
  <c r="J10" i="36"/>
  <c r="J11" i="36" s="1"/>
  <c r="C21" i="53"/>
  <c r="Q4" i="47"/>
  <c r="L4" i="63"/>
  <c r="J4" i="41"/>
  <c r="M10" i="51"/>
  <c r="M11" i="51" s="1"/>
  <c r="J10" i="54"/>
  <c r="J11" i="54" s="1"/>
  <c r="M10" i="7"/>
  <c r="M11" i="7" s="1"/>
  <c r="I4" i="40"/>
  <c r="M21" i="43"/>
  <c r="P21" i="47"/>
  <c r="I4" i="50"/>
  <c r="D10" i="55"/>
  <c r="D11" i="55" s="1"/>
  <c r="P10" i="55"/>
  <c r="P11" i="55" s="1"/>
  <c r="O4" i="63"/>
  <c r="K3" i="64"/>
  <c r="G10" i="64"/>
  <c r="G11" i="64" s="1"/>
  <c r="P3" i="58"/>
  <c r="N4" i="45"/>
  <c r="N3" i="45" s="1"/>
  <c r="H10" i="51"/>
  <c r="H11" i="51" s="1"/>
  <c r="L10" i="52"/>
  <c r="L11" i="52" s="1"/>
  <c r="E10" i="39"/>
  <c r="E11" i="39" s="1"/>
  <c r="O4" i="40"/>
  <c r="J10" i="42"/>
  <c r="J11" i="42" s="1"/>
  <c r="K4" i="43"/>
  <c r="K3" i="43" s="1"/>
  <c r="O4" i="46"/>
  <c r="R4" i="49"/>
  <c r="R3" i="49" s="1"/>
  <c r="L3" i="51"/>
  <c r="K21" i="53"/>
  <c r="J21" i="59"/>
  <c r="K4" i="60"/>
  <c r="P4" i="46"/>
  <c r="H10" i="48"/>
  <c r="H11" i="48" s="1"/>
  <c r="O4" i="48"/>
  <c r="R58" i="49"/>
  <c r="C144" i="69" s="1"/>
  <c r="L4" i="50"/>
  <c r="M3" i="51"/>
  <c r="I10" i="52"/>
  <c r="I11" i="52" s="1"/>
  <c r="Q4" i="52"/>
  <c r="L21" i="53"/>
  <c r="J10" i="57"/>
  <c r="J11" i="57" s="1"/>
  <c r="L10" i="59"/>
  <c r="L11" i="59" s="1"/>
  <c r="D10" i="60"/>
  <c r="D11" i="60" s="1"/>
  <c r="L4" i="60"/>
  <c r="Q4" i="64"/>
  <c r="H21" i="39"/>
  <c r="O21" i="53"/>
  <c r="I21" i="46"/>
  <c r="O10" i="7"/>
  <c r="O11" i="7" s="1"/>
  <c r="K10" i="7"/>
  <c r="K11" i="7" s="1"/>
  <c r="N10" i="42"/>
  <c r="N11" i="42" s="1"/>
  <c r="J4" i="42"/>
  <c r="D10" i="12"/>
  <c r="D11" i="12" s="1"/>
  <c r="P10" i="12"/>
  <c r="P11" i="12" s="1"/>
  <c r="Q10" i="12"/>
  <c r="Q11" i="12" s="1"/>
  <c r="Q21" i="45"/>
  <c r="K21" i="50"/>
  <c r="H10" i="52"/>
  <c r="H11" i="52" s="1"/>
  <c r="P4" i="52"/>
  <c r="O4" i="53"/>
  <c r="E21" i="55"/>
  <c r="Q21" i="55"/>
  <c r="E10" i="57"/>
  <c r="E11" i="57" s="1"/>
  <c r="Q10" i="57"/>
  <c r="Q11" i="57" s="1"/>
  <c r="L4" i="59"/>
  <c r="M3" i="60"/>
  <c r="Q10" i="61"/>
  <c r="Q11" i="61" s="1"/>
  <c r="F10" i="63"/>
  <c r="F11" i="63" s="1"/>
  <c r="N4" i="63"/>
  <c r="N10" i="44"/>
  <c r="N11" i="44" s="1"/>
  <c r="K21" i="46"/>
  <c r="P10" i="36"/>
  <c r="P11" i="36" s="1"/>
  <c r="P10" i="43"/>
  <c r="P11" i="43" s="1"/>
  <c r="N4" i="12"/>
  <c r="K4" i="45"/>
  <c r="K3" i="45" s="1"/>
  <c r="G10" i="45"/>
  <c r="G11" i="45" s="1"/>
  <c r="N10" i="46"/>
  <c r="N11" i="46" s="1"/>
  <c r="M10" i="49"/>
  <c r="M11" i="49" s="1"/>
  <c r="M21" i="50"/>
  <c r="I10" i="53"/>
  <c r="I11" i="53" s="1"/>
  <c r="R17" i="61"/>
  <c r="F21" i="61"/>
  <c r="R21" i="61"/>
  <c r="D21" i="36"/>
  <c r="P21" i="36"/>
  <c r="N21" i="41"/>
  <c r="E21" i="43"/>
  <c r="Q21" i="43"/>
  <c r="O4" i="12"/>
  <c r="M4" i="44"/>
  <c r="E10" i="45"/>
  <c r="E11" i="45" s="1"/>
  <c r="O10" i="46"/>
  <c r="O11" i="46" s="1"/>
  <c r="M21" i="46"/>
  <c r="Q10" i="47"/>
  <c r="Q11" i="47" s="1"/>
  <c r="M4" i="47"/>
  <c r="N10" i="48"/>
  <c r="N11" i="48" s="1"/>
  <c r="N10" i="49"/>
  <c r="N11" i="49" s="1"/>
  <c r="N21" i="50"/>
  <c r="J21" i="51"/>
  <c r="K10" i="52"/>
  <c r="K11" i="52" s="1"/>
  <c r="H10" i="54"/>
  <c r="H11" i="54" s="1"/>
  <c r="O4" i="54"/>
  <c r="P4" i="61"/>
  <c r="Q4" i="62"/>
  <c r="Q4" i="63"/>
  <c r="D21" i="63"/>
  <c r="P21" i="63"/>
  <c r="D10" i="64"/>
  <c r="D11" i="64" s="1"/>
  <c r="P10" i="64"/>
  <c r="P11" i="64" s="1"/>
  <c r="L4" i="64"/>
  <c r="K21" i="39"/>
  <c r="G21" i="39"/>
  <c r="C21" i="41"/>
  <c r="O21" i="41"/>
  <c r="P4" i="12"/>
  <c r="C21" i="47"/>
  <c r="O21" i="47"/>
  <c r="L21" i="52"/>
  <c r="Q4" i="61"/>
  <c r="F21" i="36"/>
  <c r="D17" i="7"/>
  <c r="D10" i="58"/>
  <c r="D11" i="58" s="1"/>
  <c r="P10" i="58"/>
  <c r="P11" i="58" s="1"/>
  <c r="H10" i="40"/>
  <c r="H11" i="40" s="1"/>
  <c r="D17" i="40"/>
  <c r="F10" i="41"/>
  <c r="F11" i="41" s="1"/>
  <c r="N4" i="41"/>
  <c r="O4" i="43"/>
  <c r="O3" i="43" s="1"/>
  <c r="Q4" i="12"/>
  <c r="R10" i="45"/>
  <c r="R11" i="45" s="1"/>
  <c r="E10" i="46"/>
  <c r="E11" i="46" s="1"/>
  <c r="O4" i="47"/>
  <c r="M4" i="48"/>
  <c r="E10" i="50"/>
  <c r="E11" i="50" s="1"/>
  <c r="Q10" i="50"/>
  <c r="Q11" i="50" s="1"/>
  <c r="M4" i="50"/>
  <c r="N4" i="51"/>
  <c r="L21" i="51"/>
  <c r="M21" i="51"/>
  <c r="L4" i="55"/>
  <c r="K4" i="62"/>
  <c r="N3" i="64"/>
  <c r="M3" i="58"/>
  <c r="I17" i="40"/>
  <c r="F21" i="40"/>
  <c r="O4" i="41"/>
  <c r="H17" i="42"/>
  <c r="D21" i="42"/>
  <c r="P21" i="42"/>
  <c r="F21" i="44"/>
  <c r="N4" i="46"/>
  <c r="P4" i="47"/>
  <c r="N4" i="48"/>
  <c r="N4" i="50"/>
  <c r="K4" i="51"/>
  <c r="C21" i="55"/>
  <c r="E21" i="57"/>
  <c r="O4" i="64"/>
  <c r="H21" i="36"/>
  <c r="N3" i="58"/>
  <c r="G21" i="40"/>
  <c r="E17" i="41"/>
  <c r="E21" i="42"/>
  <c r="Q21" i="42"/>
  <c r="I4" i="43"/>
  <c r="I3" i="43" s="1"/>
  <c r="Q4" i="43"/>
  <c r="Q3" i="43" s="1"/>
  <c r="M21" i="61"/>
  <c r="N10" i="62"/>
  <c r="N11" i="62" s="1"/>
  <c r="I21" i="36"/>
  <c r="H21" i="40"/>
  <c r="Q4" i="41"/>
  <c r="C21" i="52"/>
  <c r="O21" i="52"/>
  <c r="C17" i="36"/>
  <c r="O17" i="36"/>
  <c r="K4" i="40"/>
  <c r="J4" i="45"/>
  <c r="I4" i="46"/>
  <c r="H21" i="48"/>
  <c r="M4" i="51"/>
  <c r="Q10" i="53"/>
  <c r="Q11" i="53" s="1"/>
  <c r="K21" i="59"/>
  <c r="N21" i="62"/>
  <c r="J10" i="64"/>
  <c r="J11" i="64" s="1"/>
  <c r="G10" i="39"/>
  <c r="G11" i="39" s="1"/>
  <c r="M10" i="43"/>
  <c r="M11" i="43" s="1"/>
  <c r="L21" i="43"/>
  <c r="E21" i="12"/>
  <c r="K10" i="46"/>
  <c r="K11" i="46" s="1"/>
  <c r="L10" i="47"/>
  <c r="L11" i="47" s="1"/>
  <c r="J4" i="48"/>
  <c r="K10" i="49"/>
  <c r="K11" i="49" s="1"/>
  <c r="N4" i="52"/>
  <c r="M4" i="53"/>
  <c r="O10" i="59"/>
  <c r="O11" i="59" s="1"/>
  <c r="G10" i="60"/>
  <c r="G11" i="60" s="1"/>
  <c r="D10" i="62"/>
  <c r="D11" i="62" s="1"/>
  <c r="P10" i="62"/>
  <c r="P11" i="62" s="1"/>
  <c r="R4" i="62"/>
  <c r="R21" i="44"/>
  <c r="R4" i="63"/>
  <c r="R45" i="57"/>
  <c r="R46" i="57" s="1"/>
  <c r="R45" i="40"/>
  <c r="R45" i="62"/>
  <c r="R46" i="62" s="1"/>
  <c r="R10" i="43"/>
  <c r="R11" i="43" s="1"/>
  <c r="R4" i="43"/>
  <c r="R3" i="43" s="1"/>
  <c r="R21" i="40"/>
  <c r="R46" i="61"/>
  <c r="R47" i="61" s="1"/>
  <c r="C262" i="69" s="1"/>
  <c r="E10" i="47"/>
  <c r="E11" i="47" s="1"/>
  <c r="E17" i="47"/>
  <c r="I10" i="63"/>
  <c r="I11" i="63" s="1"/>
  <c r="I17" i="63"/>
  <c r="O10" i="51"/>
  <c r="O11" i="51" s="1"/>
  <c r="J17" i="36"/>
  <c r="R10" i="46"/>
  <c r="R11" i="46" s="1"/>
  <c r="R17" i="46"/>
  <c r="R4" i="47"/>
  <c r="F10" i="47"/>
  <c r="F11" i="47" s="1"/>
  <c r="F21" i="47"/>
  <c r="N17" i="60"/>
  <c r="N4" i="60"/>
  <c r="H17" i="43"/>
  <c r="H10" i="43"/>
  <c r="H11" i="43" s="1"/>
  <c r="P10" i="51"/>
  <c r="P11" i="51" s="1"/>
  <c r="O4" i="7"/>
  <c r="M10" i="39"/>
  <c r="M11" i="39" s="1"/>
  <c r="L21" i="39"/>
  <c r="H10" i="41"/>
  <c r="H11" i="41" s="1"/>
  <c r="G10" i="41"/>
  <c r="G11" i="41" s="1"/>
  <c r="G17" i="41"/>
  <c r="O21" i="42"/>
  <c r="O10" i="42"/>
  <c r="O11" i="42" s="1"/>
  <c r="R46" i="47"/>
  <c r="C120" i="69"/>
  <c r="J4" i="40"/>
  <c r="P10" i="42"/>
  <c r="P11" i="42" s="1"/>
  <c r="G10" i="46"/>
  <c r="G11" i="46" s="1"/>
  <c r="O4" i="59"/>
  <c r="D10" i="59"/>
  <c r="D11" i="59" s="1"/>
  <c r="P10" i="59"/>
  <c r="P11" i="59" s="1"/>
  <c r="O10" i="60"/>
  <c r="O11" i="60" s="1"/>
  <c r="O3" i="60"/>
  <c r="O4" i="60"/>
  <c r="N4" i="64"/>
  <c r="F10" i="64"/>
  <c r="F11" i="64" s="1"/>
  <c r="P3" i="51"/>
  <c r="M21" i="55"/>
  <c r="M10" i="55"/>
  <c r="M11" i="55" s="1"/>
  <c r="P10" i="60"/>
  <c r="P11" i="60" s="1"/>
  <c r="P17" i="60"/>
  <c r="C290" i="69"/>
  <c r="R46" i="64"/>
  <c r="I10" i="12"/>
  <c r="I11" i="12" s="1"/>
  <c r="H21" i="12"/>
  <c r="W7" i="51"/>
  <c r="P4" i="51"/>
  <c r="I10" i="62"/>
  <c r="I11" i="62" s="1"/>
  <c r="I17" i="62"/>
  <c r="R21" i="41"/>
  <c r="R10" i="41"/>
  <c r="R11" i="41" s="1"/>
  <c r="R45" i="41"/>
  <c r="I10" i="45"/>
  <c r="I11" i="45" s="1"/>
  <c r="I4" i="45"/>
  <c r="K10" i="36"/>
  <c r="K11" i="36" s="1"/>
  <c r="K4" i="36"/>
  <c r="O10" i="39"/>
  <c r="O11" i="39" s="1"/>
  <c r="O17" i="39"/>
  <c r="M4" i="40"/>
  <c r="N4" i="42"/>
  <c r="R59" i="45"/>
  <c r="C104" i="69"/>
  <c r="E10" i="48"/>
  <c r="E11" i="48" s="1"/>
  <c r="Q10" i="48"/>
  <c r="Q11" i="48" s="1"/>
  <c r="Q17" i="48"/>
  <c r="P17" i="49"/>
  <c r="P4" i="49"/>
  <c r="P3" i="49" s="1"/>
  <c r="R17" i="52"/>
  <c r="R45" i="52"/>
  <c r="R58" i="40"/>
  <c r="H10" i="62"/>
  <c r="H11" i="62" s="1"/>
  <c r="H21" i="62"/>
  <c r="H17" i="63"/>
  <c r="H10" i="63"/>
  <c r="H11" i="63" s="1"/>
  <c r="L4" i="40"/>
  <c r="M10" i="36"/>
  <c r="M11" i="36" s="1"/>
  <c r="L4" i="36"/>
  <c r="L10" i="36"/>
  <c r="L11" i="36" s="1"/>
  <c r="P4" i="58"/>
  <c r="R10" i="58"/>
  <c r="R11" i="58" s="1"/>
  <c r="Q4" i="48"/>
  <c r="G10" i="52"/>
  <c r="G11" i="52" s="1"/>
  <c r="R45" i="54"/>
  <c r="R59" i="57"/>
  <c r="C224" i="69"/>
  <c r="C250" i="69"/>
  <c r="R46" i="60"/>
  <c r="N3" i="60"/>
  <c r="G10" i="62"/>
  <c r="G11" i="62" s="1"/>
  <c r="G21" i="62"/>
  <c r="C28" i="4"/>
  <c r="C26" i="4"/>
  <c r="N10" i="36"/>
  <c r="N11" i="36" s="1"/>
  <c r="M17" i="36"/>
  <c r="L10" i="7"/>
  <c r="L11" i="7" s="1"/>
  <c r="L4" i="7"/>
  <c r="O4" i="58"/>
  <c r="O3" i="58"/>
  <c r="K21" i="57"/>
  <c r="K4" i="57"/>
  <c r="K10" i="40"/>
  <c r="K11" i="40" s="1"/>
  <c r="L10" i="42"/>
  <c r="L11" i="42" s="1"/>
  <c r="L21" i="42"/>
  <c r="L10" i="40"/>
  <c r="L11" i="40" s="1"/>
  <c r="D28" i="4"/>
  <c r="D26" i="4"/>
  <c r="H17" i="58"/>
  <c r="H10" i="58"/>
  <c r="H11" i="58" s="1"/>
  <c r="L17" i="40"/>
  <c r="I21" i="41"/>
  <c r="R46" i="43"/>
  <c r="C70" i="69"/>
  <c r="R45" i="50"/>
  <c r="R17" i="50"/>
  <c r="M4" i="55"/>
  <c r="L10" i="57"/>
  <c r="L11" i="57" s="1"/>
  <c r="G10" i="61"/>
  <c r="G11" i="61" s="1"/>
  <c r="G21" i="61"/>
  <c r="R3" i="64"/>
  <c r="F26" i="4"/>
  <c r="F25" i="36" s="1"/>
  <c r="F28" i="4"/>
  <c r="O28" i="4"/>
  <c r="O26" i="4"/>
  <c r="P28" i="4"/>
  <c r="P26" i="4"/>
  <c r="E26" i="4"/>
  <c r="E28" i="4"/>
  <c r="N10" i="7"/>
  <c r="N11" i="7" s="1"/>
  <c r="H10" i="12"/>
  <c r="H11" i="12" s="1"/>
  <c r="Q10" i="44"/>
  <c r="Q11" i="44" s="1"/>
  <c r="Q4" i="44"/>
  <c r="O10" i="44"/>
  <c r="O11" i="44" s="1"/>
  <c r="G10" i="50"/>
  <c r="G11" i="50" s="1"/>
  <c r="R21" i="56"/>
  <c r="R4" i="56"/>
  <c r="S51" i="56" s="1"/>
  <c r="T51" i="56" s="1"/>
  <c r="R45" i="56"/>
  <c r="H10" i="61"/>
  <c r="H11" i="61" s="1"/>
  <c r="E10" i="49"/>
  <c r="E11" i="49" s="1"/>
  <c r="R59" i="61"/>
  <c r="C264" i="69"/>
  <c r="F21" i="64"/>
  <c r="R59" i="12"/>
  <c r="C84" i="69"/>
  <c r="R59" i="46"/>
  <c r="C114" i="69"/>
  <c r="J21" i="46"/>
  <c r="R10" i="49"/>
  <c r="R11" i="49" s="1"/>
  <c r="H10" i="50"/>
  <c r="H11" i="50" s="1"/>
  <c r="Q4" i="51"/>
  <c r="R59" i="52"/>
  <c r="C174" i="69"/>
  <c r="R59" i="54"/>
  <c r="C194" i="69"/>
  <c r="L17" i="54"/>
  <c r="K4" i="55"/>
  <c r="O10" i="57"/>
  <c r="O11" i="57" s="1"/>
  <c r="Q21" i="57"/>
  <c r="F10" i="59"/>
  <c r="F11" i="59" s="1"/>
  <c r="R10" i="59"/>
  <c r="R11" i="59" s="1"/>
  <c r="N4" i="59"/>
  <c r="F10" i="60"/>
  <c r="F11" i="60" s="1"/>
  <c r="K10" i="61"/>
  <c r="K11" i="61" s="1"/>
  <c r="H10" i="64"/>
  <c r="H11" i="64" s="1"/>
  <c r="P4" i="64"/>
  <c r="G21" i="64"/>
  <c r="Q10" i="49"/>
  <c r="Q11" i="49" s="1"/>
  <c r="H10" i="53"/>
  <c r="H11" i="53" s="1"/>
  <c r="Q4" i="59"/>
  <c r="E10" i="59"/>
  <c r="E11" i="59" s="1"/>
  <c r="E10" i="60"/>
  <c r="E11" i="60" s="1"/>
  <c r="R59" i="62"/>
  <c r="C274" i="69"/>
  <c r="G28" i="4"/>
  <c r="G27" i="59" s="1"/>
  <c r="G26" i="4"/>
  <c r="P10" i="39"/>
  <c r="P11" i="39" s="1"/>
  <c r="R10" i="39"/>
  <c r="R11" i="39" s="1"/>
  <c r="R59" i="41"/>
  <c r="C54" i="69"/>
  <c r="R59" i="43"/>
  <c r="C74" i="69"/>
  <c r="O4" i="44"/>
  <c r="R46" i="45"/>
  <c r="C100" i="69"/>
  <c r="P4" i="48"/>
  <c r="J21" i="48"/>
  <c r="N4" i="49"/>
  <c r="N3" i="49" s="1"/>
  <c r="H28" i="4"/>
  <c r="H27" i="7" s="1"/>
  <c r="H26" i="4"/>
  <c r="D10" i="36"/>
  <c r="D11" i="36" s="1"/>
  <c r="O10" i="36"/>
  <c r="O11" i="36" s="1"/>
  <c r="N17" i="36"/>
  <c r="G21" i="36"/>
  <c r="M4" i="7"/>
  <c r="R59" i="58"/>
  <c r="C234" i="69"/>
  <c r="K10" i="41"/>
  <c r="K11" i="41" s="1"/>
  <c r="D17" i="41"/>
  <c r="M21" i="41"/>
  <c r="P21" i="41"/>
  <c r="E10" i="42"/>
  <c r="E11" i="42" s="1"/>
  <c r="Q10" i="42"/>
  <c r="Q11" i="42" s="1"/>
  <c r="L10" i="43"/>
  <c r="L11" i="43" s="1"/>
  <c r="K10" i="12"/>
  <c r="K11" i="12" s="1"/>
  <c r="L21" i="12"/>
  <c r="P4" i="44"/>
  <c r="M17" i="45"/>
  <c r="N21" i="47"/>
  <c r="J10" i="48"/>
  <c r="J11" i="48" s="1"/>
  <c r="H10" i="49"/>
  <c r="H11" i="49" s="1"/>
  <c r="O4" i="49"/>
  <c r="O3" i="49" s="1"/>
  <c r="R45" i="49"/>
  <c r="J10" i="53"/>
  <c r="J11" i="53" s="1"/>
  <c r="R59" i="53"/>
  <c r="C184" i="69"/>
  <c r="O4" i="55"/>
  <c r="E10" i="55"/>
  <c r="E11" i="55" s="1"/>
  <c r="Q10" i="55"/>
  <c r="Q11" i="55" s="1"/>
  <c r="R59" i="56"/>
  <c r="C214" i="69"/>
  <c r="L4" i="57"/>
  <c r="G10" i="59"/>
  <c r="G11" i="59" s="1"/>
  <c r="L10" i="61"/>
  <c r="L11" i="61" s="1"/>
  <c r="L17" i="61"/>
  <c r="K4" i="63"/>
  <c r="I10" i="64"/>
  <c r="I11" i="64" s="1"/>
  <c r="K4" i="53"/>
  <c r="F10" i="55"/>
  <c r="F11" i="55" s="1"/>
  <c r="N4" i="55"/>
  <c r="F10" i="57"/>
  <c r="F11" i="57" s="1"/>
  <c r="Q4" i="60"/>
  <c r="R54" i="39"/>
  <c r="R59" i="60"/>
  <c r="C254" i="69"/>
  <c r="Q10" i="40"/>
  <c r="Q11" i="40" s="1"/>
  <c r="M10" i="41"/>
  <c r="M11" i="41" s="1"/>
  <c r="J4" i="46"/>
  <c r="K10" i="48"/>
  <c r="K11" i="48" s="1"/>
  <c r="K28" i="4"/>
  <c r="K26" i="4"/>
  <c r="Q4" i="36"/>
  <c r="N4" i="36"/>
  <c r="P4" i="7"/>
  <c r="N21" i="7"/>
  <c r="H21" i="58"/>
  <c r="R10" i="40"/>
  <c r="R11" i="40" s="1"/>
  <c r="L4" i="41"/>
  <c r="N10" i="41"/>
  <c r="N11" i="41" s="1"/>
  <c r="L17" i="41"/>
  <c r="P4" i="42"/>
  <c r="H21" i="42"/>
  <c r="J4" i="43"/>
  <c r="J3" i="43" s="1"/>
  <c r="N10" i="43"/>
  <c r="N11" i="43" s="1"/>
  <c r="Q17" i="43"/>
  <c r="F21" i="43"/>
  <c r="R21" i="43"/>
  <c r="J4" i="12"/>
  <c r="D17" i="12"/>
  <c r="L4" i="47"/>
  <c r="I4" i="47"/>
  <c r="G21" i="50"/>
  <c r="J10" i="51"/>
  <c r="J11" i="51" s="1"/>
  <c r="R59" i="51"/>
  <c r="C164" i="69"/>
  <c r="D21" i="51"/>
  <c r="P21" i="51"/>
  <c r="M10" i="53"/>
  <c r="M11" i="53" s="1"/>
  <c r="I17" i="53"/>
  <c r="N10" i="54"/>
  <c r="N11" i="54" s="1"/>
  <c r="G10" i="57"/>
  <c r="G11" i="57" s="1"/>
  <c r="O4" i="57"/>
  <c r="R59" i="59"/>
  <c r="C244" i="69"/>
  <c r="J10" i="60"/>
  <c r="J11" i="60" s="1"/>
  <c r="R4" i="60"/>
  <c r="K4" i="61"/>
  <c r="F10" i="61"/>
  <c r="F11" i="61" s="1"/>
  <c r="K10" i="62"/>
  <c r="K11" i="62" s="1"/>
  <c r="D10" i="63"/>
  <c r="D11" i="63" s="1"/>
  <c r="P10" i="63"/>
  <c r="P11" i="63" s="1"/>
  <c r="O3" i="64"/>
  <c r="L10" i="45"/>
  <c r="L11" i="45" s="1"/>
  <c r="I21" i="44"/>
  <c r="P4" i="60"/>
  <c r="J28" i="4"/>
  <c r="J26" i="4"/>
  <c r="M10" i="4"/>
  <c r="M11" i="4" s="1"/>
  <c r="M28" i="4"/>
  <c r="M27" i="60" s="1"/>
  <c r="M26" i="4"/>
  <c r="M25" i="50" s="1"/>
  <c r="M4" i="36"/>
  <c r="G10" i="7"/>
  <c r="G11" i="7" s="1"/>
  <c r="M21" i="7"/>
  <c r="I4" i="41"/>
  <c r="I4" i="12"/>
  <c r="R59" i="47"/>
  <c r="C124" i="69"/>
  <c r="L28" i="4"/>
  <c r="L26" i="4"/>
  <c r="E21" i="39"/>
  <c r="Q21" i="39"/>
  <c r="I21" i="58"/>
  <c r="M4" i="41"/>
  <c r="J21" i="42"/>
  <c r="O10" i="43"/>
  <c r="O11" i="43" s="1"/>
  <c r="L4" i="12"/>
  <c r="I17" i="12"/>
  <c r="J17" i="46"/>
  <c r="J17" i="48"/>
  <c r="E21" i="48"/>
  <c r="Q21" i="48"/>
  <c r="E21" i="49"/>
  <c r="Q21" i="49"/>
  <c r="K4" i="50"/>
  <c r="E21" i="51"/>
  <c r="Q21" i="51"/>
  <c r="L4" i="52"/>
  <c r="I21" i="52"/>
  <c r="J4" i="53"/>
  <c r="L4" i="54"/>
  <c r="N21" i="54"/>
  <c r="P4" i="55"/>
  <c r="G17" i="57"/>
  <c r="E17" i="59"/>
  <c r="P10" i="61"/>
  <c r="P11" i="61" s="1"/>
  <c r="K10" i="63"/>
  <c r="K11" i="63" s="1"/>
  <c r="M3" i="64"/>
  <c r="K21" i="64"/>
  <c r="F10" i="44"/>
  <c r="F11" i="44" s="1"/>
  <c r="I28" i="4"/>
  <c r="I27" i="56" s="1"/>
  <c r="I26" i="4"/>
  <c r="N4" i="7"/>
  <c r="R59" i="48"/>
  <c r="C134" i="69"/>
  <c r="R4" i="64"/>
  <c r="D17" i="36"/>
  <c r="M10" i="45"/>
  <c r="M11" i="45" s="1"/>
  <c r="Q4" i="49"/>
  <c r="Q3" i="49" s="1"/>
  <c r="O21" i="49"/>
  <c r="I10" i="36"/>
  <c r="I11" i="36" s="1"/>
  <c r="P4" i="36"/>
  <c r="R59" i="7"/>
  <c r="C24" i="69"/>
  <c r="F21" i="39"/>
  <c r="R21" i="39"/>
  <c r="K4" i="58"/>
  <c r="J21" i="58"/>
  <c r="P4" i="40"/>
  <c r="Q17" i="41"/>
  <c r="F21" i="41"/>
  <c r="R59" i="42"/>
  <c r="C64" i="69"/>
  <c r="E10" i="43"/>
  <c r="E11" i="43" s="1"/>
  <c r="L4" i="43"/>
  <c r="L3" i="43" s="1"/>
  <c r="M4" i="12"/>
  <c r="M10" i="12"/>
  <c r="M11" i="12" s="1"/>
  <c r="K17" i="12"/>
  <c r="I4" i="44"/>
  <c r="O4" i="45"/>
  <c r="O3" i="45" s="1"/>
  <c r="D21" i="45"/>
  <c r="M4" i="46"/>
  <c r="E21" i="46"/>
  <c r="Q21" i="46"/>
  <c r="K4" i="47"/>
  <c r="L17" i="47"/>
  <c r="I4" i="49"/>
  <c r="J4" i="50"/>
  <c r="J10" i="52"/>
  <c r="J11" i="52" s="1"/>
  <c r="D10" i="53"/>
  <c r="D11" i="53" s="1"/>
  <c r="G17" i="59"/>
  <c r="L3" i="60"/>
  <c r="M4" i="61"/>
  <c r="R10" i="61"/>
  <c r="R11" i="61" s="1"/>
  <c r="M4" i="62"/>
  <c r="Q10" i="62"/>
  <c r="Q11" i="62" s="1"/>
  <c r="R46" i="63"/>
  <c r="C280" i="69"/>
  <c r="N21" i="39"/>
  <c r="R59" i="50"/>
  <c r="C154" i="69"/>
  <c r="K21" i="55"/>
  <c r="P17" i="36"/>
  <c r="E10" i="40"/>
  <c r="E11" i="40" s="1"/>
  <c r="O4" i="42"/>
  <c r="R59" i="44"/>
  <c r="C94" i="69"/>
  <c r="C21" i="49"/>
  <c r="N28" i="4"/>
  <c r="N26" i="4"/>
  <c r="L4" i="58"/>
  <c r="I10" i="58"/>
  <c r="I11" i="58" s="1"/>
  <c r="Q4" i="40"/>
  <c r="G21" i="41"/>
  <c r="N21" i="42"/>
  <c r="M4" i="43"/>
  <c r="M3" i="43" s="1"/>
  <c r="N10" i="12"/>
  <c r="N11" i="12" s="1"/>
  <c r="P17" i="12"/>
  <c r="P4" i="45"/>
  <c r="P3" i="45" s="1"/>
  <c r="L21" i="45"/>
  <c r="K4" i="48"/>
  <c r="D10" i="48"/>
  <c r="D11" i="48" s="1"/>
  <c r="M10" i="48"/>
  <c r="M11" i="48" s="1"/>
  <c r="O10" i="50"/>
  <c r="O11" i="50" s="1"/>
  <c r="F10" i="52"/>
  <c r="F11" i="52" s="1"/>
  <c r="R10" i="52"/>
  <c r="R11" i="52" s="1"/>
  <c r="M4" i="52"/>
  <c r="K21" i="52"/>
  <c r="E21" i="52"/>
  <c r="L4" i="53"/>
  <c r="K10" i="53"/>
  <c r="K11" i="53" s="1"/>
  <c r="H21" i="53"/>
  <c r="M4" i="54"/>
  <c r="K10" i="55"/>
  <c r="K11" i="55" s="1"/>
  <c r="R59" i="55"/>
  <c r="C204" i="69"/>
  <c r="Q3" i="60"/>
  <c r="F10" i="62"/>
  <c r="F11" i="62" s="1"/>
  <c r="N4" i="62"/>
  <c r="G10" i="63"/>
  <c r="G11" i="63" s="1"/>
  <c r="I21" i="63"/>
  <c r="R60" i="36"/>
  <c r="C16" i="69" s="1"/>
  <c r="C15" i="69"/>
  <c r="R47" i="36"/>
  <c r="C12" i="69" s="1"/>
  <c r="C11" i="69"/>
  <c r="R4" i="42"/>
  <c r="R4" i="44"/>
  <c r="R4" i="45"/>
  <c r="R3" i="45" s="1"/>
  <c r="R4" i="46"/>
  <c r="R4" i="51"/>
  <c r="Y8" i="51"/>
  <c r="R4" i="61"/>
  <c r="X8" i="51"/>
  <c r="K3" i="58"/>
  <c r="R4" i="48"/>
  <c r="W8" i="51"/>
  <c r="R4" i="52"/>
  <c r="R4" i="54"/>
  <c r="P3" i="60"/>
  <c r="P3" i="64"/>
  <c r="M4" i="58"/>
  <c r="R58" i="63"/>
  <c r="R4" i="58"/>
  <c r="O4" i="51"/>
  <c r="R58" i="64"/>
  <c r="Q3" i="64"/>
  <c r="K10" i="64"/>
  <c r="K11" i="64" s="1"/>
  <c r="L10" i="64"/>
  <c r="L11" i="64" s="1"/>
  <c r="J21" i="64"/>
  <c r="N10" i="64"/>
  <c r="N11" i="64" s="1"/>
  <c r="L21" i="64"/>
  <c r="O10" i="64"/>
  <c r="O11" i="64" s="1"/>
  <c r="I17" i="64"/>
  <c r="M21" i="64"/>
  <c r="J17" i="64"/>
  <c r="D21" i="64"/>
  <c r="P21" i="64"/>
  <c r="L3" i="64"/>
  <c r="E10" i="64"/>
  <c r="E11" i="64" s="1"/>
  <c r="Q10" i="64"/>
  <c r="Q11" i="64" s="1"/>
  <c r="E21" i="64"/>
  <c r="Q21" i="64"/>
  <c r="R10" i="64"/>
  <c r="R11" i="64" s="1"/>
  <c r="L17" i="64"/>
  <c r="H21" i="64"/>
  <c r="I21" i="64"/>
  <c r="J10" i="4"/>
  <c r="J11" i="4" s="1"/>
  <c r="K10" i="4"/>
  <c r="K11" i="4" s="1"/>
  <c r="N10" i="4"/>
  <c r="N11" i="4" s="1"/>
  <c r="L10" i="4"/>
  <c r="L11" i="4" s="1"/>
  <c r="O10" i="4"/>
  <c r="O11" i="4" s="1"/>
  <c r="D10" i="4"/>
  <c r="D11" i="4" s="1"/>
  <c r="P10" i="4"/>
  <c r="P11" i="4" s="1"/>
  <c r="E10" i="4"/>
  <c r="E11" i="4" s="1"/>
  <c r="F10" i="4"/>
  <c r="F11" i="4" s="1"/>
  <c r="S52" i="4"/>
  <c r="T52" i="4" s="1"/>
  <c r="U52" i="4" s="1"/>
  <c r="V52" i="4" s="1"/>
  <c r="Q28" i="4"/>
  <c r="Q10" i="4"/>
  <c r="Q11" i="4" s="1"/>
  <c r="F10" i="48"/>
  <c r="F11" i="48" s="1"/>
  <c r="F17" i="48"/>
  <c r="G10" i="48"/>
  <c r="G11" i="48" s="1"/>
  <c r="R45" i="48"/>
  <c r="R17" i="48"/>
  <c r="R10" i="48"/>
  <c r="R11" i="48" s="1"/>
  <c r="H10" i="4"/>
  <c r="H11" i="4" s="1"/>
  <c r="K10" i="45"/>
  <c r="K11" i="45" s="1"/>
  <c r="J10" i="45"/>
  <c r="J11" i="45" s="1"/>
  <c r="J17" i="45"/>
  <c r="F10" i="36"/>
  <c r="F11" i="36" s="1"/>
  <c r="I17" i="39"/>
  <c r="I10" i="4"/>
  <c r="I11" i="4" s="1"/>
  <c r="F10" i="58"/>
  <c r="F11" i="58" s="1"/>
  <c r="M21" i="40"/>
  <c r="M10" i="40"/>
  <c r="M11" i="40" s="1"/>
  <c r="N21" i="4"/>
  <c r="G10" i="58"/>
  <c r="G11" i="58" s="1"/>
  <c r="N21" i="40"/>
  <c r="N10" i="40"/>
  <c r="N11" i="40" s="1"/>
  <c r="H10" i="44"/>
  <c r="H11" i="44" s="1"/>
  <c r="I10" i="44"/>
  <c r="I11" i="44" s="1"/>
  <c r="L10" i="50"/>
  <c r="L11" i="50" s="1"/>
  <c r="L17" i="50"/>
  <c r="D10" i="39"/>
  <c r="D11" i="39" s="1"/>
  <c r="P10" i="40"/>
  <c r="P11" i="40" s="1"/>
  <c r="O10" i="40"/>
  <c r="O11" i="40" s="1"/>
  <c r="R17" i="42"/>
  <c r="R45" i="42"/>
  <c r="R10" i="42"/>
  <c r="R11" i="42" s="1"/>
  <c r="G10" i="42"/>
  <c r="G11" i="42" s="1"/>
  <c r="R10" i="36"/>
  <c r="R11" i="36" s="1"/>
  <c r="N21" i="36"/>
  <c r="F10" i="39"/>
  <c r="F11" i="39" s="1"/>
  <c r="J10" i="44"/>
  <c r="J11" i="44" s="1"/>
  <c r="K10" i="44"/>
  <c r="K11" i="44" s="1"/>
  <c r="J21" i="47"/>
  <c r="M10" i="50"/>
  <c r="M11" i="50" s="1"/>
  <c r="G10" i="4"/>
  <c r="G11" i="4" s="1"/>
  <c r="D10" i="40"/>
  <c r="D11" i="40" s="1"/>
  <c r="F10" i="42"/>
  <c r="F11" i="42" s="1"/>
  <c r="F17" i="42"/>
  <c r="G21" i="7"/>
  <c r="R45" i="58"/>
  <c r="R21" i="58"/>
  <c r="R3" i="58"/>
  <c r="C21" i="36"/>
  <c r="O21" i="36"/>
  <c r="H10" i="7"/>
  <c r="H11" i="7" s="1"/>
  <c r="I21" i="7"/>
  <c r="R46" i="39"/>
  <c r="C31" i="69" s="1"/>
  <c r="R55" i="39"/>
  <c r="C35" i="69" s="1"/>
  <c r="I21" i="43"/>
  <c r="J10" i="43"/>
  <c r="J11" i="43" s="1"/>
  <c r="I10" i="43"/>
  <c r="I11" i="43" s="1"/>
  <c r="I17" i="43"/>
  <c r="C21" i="4"/>
  <c r="K17" i="36"/>
  <c r="I10" i="7"/>
  <c r="I11" i="7" s="1"/>
  <c r="J21" i="7"/>
  <c r="J10" i="39"/>
  <c r="J11" i="39" s="1"/>
  <c r="G10" i="12"/>
  <c r="G11" i="12" s="1"/>
  <c r="F10" i="12"/>
  <c r="F11" i="12" s="1"/>
  <c r="F21" i="12"/>
  <c r="R45" i="12"/>
  <c r="R21" i="12"/>
  <c r="R10" i="12"/>
  <c r="R11" i="12" s="1"/>
  <c r="H17" i="46"/>
  <c r="I10" i="46"/>
  <c r="I11" i="46" s="1"/>
  <c r="H10" i="46"/>
  <c r="H11" i="46" s="1"/>
  <c r="H17" i="7"/>
  <c r="Q10" i="58"/>
  <c r="Q11" i="58" s="1"/>
  <c r="Q3" i="58"/>
  <c r="Q10" i="36"/>
  <c r="Q11" i="36" s="1"/>
  <c r="K21" i="4"/>
  <c r="L21" i="4"/>
  <c r="F25" i="46"/>
  <c r="R11" i="4"/>
  <c r="E10" i="36"/>
  <c r="E11" i="36" s="1"/>
  <c r="L17" i="36"/>
  <c r="J10" i="7"/>
  <c r="J11" i="7" s="1"/>
  <c r="K21" i="7"/>
  <c r="J10" i="47"/>
  <c r="J11" i="47" s="1"/>
  <c r="J17" i="47"/>
  <c r="K10" i="47"/>
  <c r="K11" i="47" s="1"/>
  <c r="L10" i="49"/>
  <c r="L11" i="49" s="1"/>
  <c r="I21" i="39"/>
  <c r="J10" i="58"/>
  <c r="J11" i="58" s="1"/>
  <c r="G10" i="40"/>
  <c r="G11" i="40" s="1"/>
  <c r="Q17" i="40"/>
  <c r="C21" i="43"/>
  <c r="O21" i="43"/>
  <c r="L10" i="44"/>
  <c r="L11" i="44" s="1"/>
  <c r="L17" i="44"/>
  <c r="H21" i="44"/>
  <c r="L21" i="7"/>
  <c r="J21" i="39"/>
  <c r="K10" i="58"/>
  <c r="K11" i="58" s="1"/>
  <c r="K21" i="58"/>
  <c r="R10" i="50"/>
  <c r="R11" i="50" s="1"/>
  <c r="Y7" i="51"/>
  <c r="N10" i="51"/>
  <c r="N11" i="51" s="1"/>
  <c r="N17" i="51"/>
  <c r="N3" i="51"/>
  <c r="L10" i="58"/>
  <c r="L11" i="58" s="1"/>
  <c r="D10" i="43"/>
  <c r="D11" i="43" s="1"/>
  <c r="O17" i="43"/>
  <c r="J21" i="44"/>
  <c r="N10" i="45"/>
  <c r="N11" i="45" s="1"/>
  <c r="N21" i="45"/>
  <c r="M10" i="58"/>
  <c r="M11" i="58" s="1"/>
  <c r="L21" i="58"/>
  <c r="M10" i="42"/>
  <c r="M11" i="42" s="1"/>
  <c r="M21" i="42"/>
  <c r="M17" i="12"/>
  <c r="H10" i="59"/>
  <c r="H11" i="59" s="1"/>
  <c r="I10" i="59"/>
  <c r="I11" i="59" s="1"/>
  <c r="H10" i="36"/>
  <c r="H11" i="36" s="1"/>
  <c r="E17" i="36"/>
  <c r="Q17" i="36"/>
  <c r="J21" i="36"/>
  <c r="D10" i="7"/>
  <c r="D11" i="7" s="1"/>
  <c r="P10" i="7"/>
  <c r="P11" i="7" s="1"/>
  <c r="C21" i="7"/>
  <c r="O21" i="7"/>
  <c r="L10" i="39"/>
  <c r="L11" i="39" s="1"/>
  <c r="N10" i="58"/>
  <c r="N11" i="58" s="1"/>
  <c r="F10" i="43"/>
  <c r="F11" i="43" s="1"/>
  <c r="L21" i="44"/>
  <c r="D10" i="46"/>
  <c r="D11" i="46" s="1"/>
  <c r="D21" i="46"/>
  <c r="P10" i="46"/>
  <c r="P11" i="46" s="1"/>
  <c r="P21" i="46"/>
  <c r="Q10" i="46"/>
  <c r="Q11" i="46" s="1"/>
  <c r="F17" i="36"/>
  <c r="R17" i="36"/>
  <c r="K21" i="36"/>
  <c r="Q10" i="7"/>
  <c r="Q11" i="7" s="1"/>
  <c r="D21" i="7"/>
  <c r="P21" i="7"/>
  <c r="O10" i="58"/>
  <c r="O11" i="58" s="1"/>
  <c r="D10" i="42"/>
  <c r="D11" i="42" s="1"/>
  <c r="Q17" i="47"/>
  <c r="R10" i="47"/>
  <c r="R11" i="47" s="1"/>
  <c r="F10" i="49"/>
  <c r="F11" i="49" s="1"/>
  <c r="G10" i="49"/>
  <c r="G11" i="49" s="1"/>
  <c r="G17" i="36"/>
  <c r="L21" i="36"/>
  <c r="E21" i="7"/>
  <c r="Q21" i="7"/>
  <c r="D21" i="58"/>
  <c r="P21" i="58"/>
  <c r="C21" i="40"/>
  <c r="O21" i="40"/>
  <c r="O10" i="41"/>
  <c r="O11" i="41" s="1"/>
  <c r="F21" i="42"/>
  <c r="R21" i="42"/>
  <c r="G21" i="43"/>
  <c r="G10" i="43"/>
  <c r="G11" i="43" s="1"/>
  <c r="R10" i="44"/>
  <c r="R11" i="44" s="1"/>
  <c r="R45" i="44"/>
  <c r="M10" i="44"/>
  <c r="M11" i="44" s="1"/>
  <c r="O10" i="45"/>
  <c r="O11" i="45" s="1"/>
  <c r="R45" i="55"/>
  <c r="R10" i="55"/>
  <c r="R11" i="55" s="1"/>
  <c r="M21" i="36"/>
  <c r="F21" i="7"/>
  <c r="R21" i="7"/>
  <c r="D21" i="39"/>
  <c r="P21" i="39"/>
  <c r="E21" i="58"/>
  <c r="Q21" i="58"/>
  <c r="G10" i="44"/>
  <c r="G11" i="44" s="1"/>
  <c r="G21" i="46"/>
  <c r="D10" i="52"/>
  <c r="D11" i="52" s="1"/>
  <c r="E10" i="52"/>
  <c r="E11" i="52" s="1"/>
  <c r="P10" i="52"/>
  <c r="P11" i="52" s="1"/>
  <c r="Q10" i="52"/>
  <c r="Q11" i="52" s="1"/>
  <c r="J17" i="40"/>
  <c r="E21" i="40"/>
  <c r="Q21" i="40"/>
  <c r="I17" i="42"/>
  <c r="J17" i="43"/>
  <c r="D21" i="43"/>
  <c r="P21" i="43"/>
  <c r="E21" i="50"/>
  <c r="Q21" i="50"/>
  <c r="E10" i="54"/>
  <c r="E11" i="54" s="1"/>
  <c r="F10" i="54"/>
  <c r="F11" i="54" s="1"/>
  <c r="Q10" i="54"/>
  <c r="Q11" i="54" s="1"/>
  <c r="R10" i="54"/>
  <c r="R11" i="54" s="1"/>
  <c r="H10" i="55"/>
  <c r="H11" i="55" s="1"/>
  <c r="G10" i="55"/>
  <c r="G11" i="55" s="1"/>
  <c r="I10" i="40"/>
  <c r="I11" i="40" s="1"/>
  <c r="I10" i="41"/>
  <c r="I11" i="41" s="1"/>
  <c r="G21" i="42"/>
  <c r="G21" i="12"/>
  <c r="L17" i="45"/>
  <c r="L21" i="48"/>
  <c r="L17" i="48"/>
  <c r="J21" i="40"/>
  <c r="N21" i="44"/>
  <c r="F21" i="45"/>
  <c r="R21" i="45"/>
  <c r="R45" i="46"/>
  <c r="M21" i="49"/>
  <c r="J21" i="54"/>
  <c r="K10" i="54"/>
  <c r="K11" i="54" s="1"/>
  <c r="K21" i="40"/>
  <c r="J21" i="41"/>
  <c r="I21" i="12"/>
  <c r="F10" i="45"/>
  <c r="F11" i="45" s="1"/>
  <c r="L17" i="46"/>
  <c r="L21" i="46"/>
  <c r="L10" i="46"/>
  <c r="L11" i="46" s="1"/>
  <c r="M10" i="47"/>
  <c r="M11" i="47" s="1"/>
  <c r="J17" i="54"/>
  <c r="E21" i="54"/>
  <c r="Q21" i="54"/>
  <c r="L21" i="40"/>
  <c r="J21" i="12"/>
  <c r="D10" i="44"/>
  <c r="D11" i="44" s="1"/>
  <c r="D21" i="44"/>
  <c r="P21" i="44"/>
  <c r="P10" i="44"/>
  <c r="P11" i="44" s="1"/>
  <c r="H21" i="45"/>
  <c r="L10" i="55"/>
  <c r="L11" i="55" s="1"/>
  <c r="L21" i="55"/>
  <c r="L21" i="41"/>
  <c r="K21" i="12"/>
  <c r="F17" i="46"/>
  <c r="D10" i="47"/>
  <c r="D11" i="47" s="1"/>
  <c r="L10" i="48"/>
  <c r="L11" i="48" s="1"/>
  <c r="J10" i="50"/>
  <c r="J11" i="50" s="1"/>
  <c r="K10" i="50"/>
  <c r="K11" i="50" s="1"/>
  <c r="M21" i="45"/>
  <c r="J10" i="46"/>
  <c r="J11" i="46" s="1"/>
  <c r="H21" i="46"/>
  <c r="G10" i="47"/>
  <c r="G11" i="47" s="1"/>
  <c r="R21" i="47"/>
  <c r="O10" i="48"/>
  <c r="O11" i="48" s="1"/>
  <c r="E17" i="48"/>
  <c r="O10" i="49"/>
  <c r="O11" i="49" s="1"/>
  <c r="I17" i="49"/>
  <c r="D21" i="49"/>
  <c r="X7" i="51"/>
  <c r="O3" i="51"/>
  <c r="D10" i="51"/>
  <c r="D11" i="51" s="1"/>
  <c r="O10" i="52"/>
  <c r="O11" i="52" s="1"/>
  <c r="H17" i="52"/>
  <c r="P10" i="53"/>
  <c r="P11" i="53" s="1"/>
  <c r="H17" i="53"/>
  <c r="H10" i="47"/>
  <c r="H11" i="47" s="1"/>
  <c r="P10" i="48"/>
  <c r="P11" i="48" s="1"/>
  <c r="K21" i="48"/>
  <c r="K21" i="44"/>
  <c r="C21" i="45"/>
  <c r="O21" i="45"/>
  <c r="I10" i="47"/>
  <c r="I11" i="47" s="1"/>
  <c r="G21" i="47"/>
  <c r="G21" i="48"/>
  <c r="F21" i="49"/>
  <c r="R21" i="49"/>
  <c r="I10" i="51"/>
  <c r="I11" i="51" s="1"/>
  <c r="O21" i="54"/>
  <c r="O10" i="54"/>
  <c r="O11" i="54" s="1"/>
  <c r="D10" i="54"/>
  <c r="D11" i="54" s="1"/>
  <c r="I17" i="48"/>
  <c r="I21" i="48"/>
  <c r="G21" i="49"/>
  <c r="D10" i="50"/>
  <c r="D11" i="50" s="1"/>
  <c r="D21" i="50"/>
  <c r="P10" i="50"/>
  <c r="P11" i="50" s="1"/>
  <c r="P21" i="50"/>
  <c r="F10" i="50"/>
  <c r="F11" i="50" s="1"/>
  <c r="K10" i="51"/>
  <c r="K11" i="51" s="1"/>
  <c r="M10" i="59"/>
  <c r="M11" i="59" s="1"/>
  <c r="M17" i="59"/>
  <c r="I21" i="49"/>
  <c r="H21" i="59"/>
  <c r="C21" i="44"/>
  <c r="O21" i="44"/>
  <c r="G21" i="45"/>
  <c r="N21" i="46"/>
  <c r="K21" i="47"/>
  <c r="I10" i="48"/>
  <c r="I11" i="48" s="1"/>
  <c r="I10" i="49"/>
  <c r="I11" i="49" s="1"/>
  <c r="J21" i="49"/>
  <c r="Q10" i="51"/>
  <c r="Q11" i="51" s="1"/>
  <c r="N10" i="53"/>
  <c r="N11" i="53" s="1"/>
  <c r="N17" i="53"/>
  <c r="J21" i="53"/>
  <c r="P10" i="54"/>
  <c r="P11" i="54" s="1"/>
  <c r="N21" i="55"/>
  <c r="O10" i="55"/>
  <c r="O11" i="55" s="1"/>
  <c r="N10" i="55"/>
  <c r="N11" i="55" s="1"/>
  <c r="K21" i="49"/>
  <c r="N10" i="52"/>
  <c r="N11" i="52" s="1"/>
  <c r="E21" i="44"/>
  <c r="Q21" i="44"/>
  <c r="I21" i="45"/>
  <c r="M21" i="47"/>
  <c r="L21" i="49"/>
  <c r="E10" i="53"/>
  <c r="E11" i="53" s="1"/>
  <c r="I10" i="54"/>
  <c r="I11" i="54" s="1"/>
  <c r="I17" i="54"/>
  <c r="I21" i="54"/>
  <c r="M10" i="57"/>
  <c r="M11" i="57" s="1"/>
  <c r="M17" i="57"/>
  <c r="M4" i="57"/>
  <c r="L4" i="62"/>
  <c r="L10" i="62"/>
  <c r="L11" i="62" s="1"/>
  <c r="M10" i="62"/>
  <c r="M11" i="62" s="1"/>
  <c r="L10" i="54"/>
  <c r="L11" i="54" s="1"/>
  <c r="K21" i="54"/>
  <c r="I10" i="55"/>
  <c r="I11" i="55" s="1"/>
  <c r="N4" i="57"/>
  <c r="N17" i="57"/>
  <c r="N21" i="57"/>
  <c r="H21" i="50"/>
  <c r="K3" i="51"/>
  <c r="F10" i="51"/>
  <c r="F11" i="51" s="1"/>
  <c r="R10" i="51"/>
  <c r="R11" i="51" s="1"/>
  <c r="F21" i="52"/>
  <c r="F10" i="53"/>
  <c r="F11" i="53" s="1"/>
  <c r="R10" i="53"/>
  <c r="R11" i="53" s="1"/>
  <c r="M17" i="53"/>
  <c r="R45" i="53"/>
  <c r="L21" i="54"/>
  <c r="I17" i="55"/>
  <c r="I21" i="55"/>
  <c r="J10" i="55"/>
  <c r="J11" i="55" s="1"/>
  <c r="J10" i="59"/>
  <c r="J11" i="59" s="1"/>
  <c r="J17" i="59"/>
  <c r="L10" i="63"/>
  <c r="L11" i="63" s="1"/>
  <c r="I10" i="50"/>
  <c r="I11" i="50" s="1"/>
  <c r="I21" i="50"/>
  <c r="G10" i="51"/>
  <c r="G11" i="51" s="1"/>
  <c r="H21" i="51"/>
  <c r="M10" i="52"/>
  <c r="M11" i="52" s="1"/>
  <c r="M21" i="52"/>
  <c r="G21" i="52"/>
  <c r="G10" i="53"/>
  <c r="G11" i="53" s="1"/>
  <c r="F17" i="54"/>
  <c r="O21" i="55"/>
  <c r="K10" i="57"/>
  <c r="K11" i="57" s="1"/>
  <c r="N21" i="59"/>
  <c r="L10" i="60"/>
  <c r="L11" i="60" s="1"/>
  <c r="C17" i="62"/>
  <c r="O10" i="62"/>
  <c r="O11" i="62" s="1"/>
  <c r="O17" i="62"/>
  <c r="R10" i="63"/>
  <c r="R11" i="63" s="1"/>
  <c r="N21" i="52"/>
  <c r="G21" i="53"/>
  <c r="N10" i="57"/>
  <c r="N11" i="57" s="1"/>
  <c r="J17" i="57"/>
  <c r="M21" i="59"/>
  <c r="R3" i="60"/>
  <c r="R21" i="60"/>
  <c r="R10" i="60"/>
  <c r="R11" i="60" s="1"/>
  <c r="M10" i="60"/>
  <c r="M11" i="60" s="1"/>
  <c r="D17" i="62"/>
  <c r="D21" i="62"/>
  <c r="P21" i="62"/>
  <c r="P17" i="62"/>
  <c r="P4" i="62"/>
  <c r="E10" i="62"/>
  <c r="E11" i="62" s="1"/>
  <c r="L21" i="50"/>
  <c r="K21" i="51"/>
  <c r="D21" i="52"/>
  <c r="P21" i="52"/>
  <c r="Q21" i="52"/>
  <c r="I21" i="53"/>
  <c r="D21" i="55"/>
  <c r="P21" i="55"/>
  <c r="H10" i="60"/>
  <c r="H11" i="60" s="1"/>
  <c r="H21" i="60"/>
  <c r="J10" i="63"/>
  <c r="J11" i="63" s="1"/>
  <c r="J17" i="63"/>
  <c r="H10" i="57"/>
  <c r="H11" i="57" s="1"/>
  <c r="H21" i="57"/>
  <c r="O17" i="61"/>
  <c r="O10" i="61"/>
  <c r="O11" i="61" s="1"/>
  <c r="D10" i="61"/>
  <c r="D11" i="61" s="1"/>
  <c r="G21" i="63"/>
  <c r="F21" i="54"/>
  <c r="R21" i="54"/>
  <c r="N21" i="51"/>
  <c r="G21" i="54"/>
  <c r="N10" i="59"/>
  <c r="N11" i="59" s="1"/>
  <c r="K10" i="60"/>
  <c r="K11" i="60" s="1"/>
  <c r="K3" i="60"/>
  <c r="K21" i="60"/>
  <c r="L21" i="60"/>
  <c r="F21" i="60"/>
  <c r="E10" i="61"/>
  <c r="E11" i="61" s="1"/>
  <c r="E21" i="61"/>
  <c r="I10" i="61"/>
  <c r="I11" i="61" s="1"/>
  <c r="C21" i="51"/>
  <c r="O21" i="51"/>
  <c r="H21" i="54"/>
  <c r="J10" i="61"/>
  <c r="J11" i="61" s="1"/>
  <c r="J10" i="62"/>
  <c r="J11" i="62" s="1"/>
  <c r="J21" i="62"/>
  <c r="F21" i="55"/>
  <c r="R21" i="55"/>
  <c r="D10" i="57"/>
  <c r="D11" i="57" s="1"/>
  <c r="P10" i="57"/>
  <c r="P11" i="57" s="1"/>
  <c r="K17" i="57"/>
  <c r="N10" i="60"/>
  <c r="N11" i="60" s="1"/>
  <c r="D17" i="60"/>
  <c r="M21" i="60"/>
  <c r="H21" i="61"/>
  <c r="R10" i="62"/>
  <c r="R11" i="62" s="1"/>
  <c r="M17" i="62"/>
  <c r="M10" i="63"/>
  <c r="M11" i="63" s="1"/>
  <c r="G21" i="55"/>
  <c r="L17" i="57"/>
  <c r="Q10" i="59"/>
  <c r="Q11" i="59" s="1"/>
  <c r="D21" i="59"/>
  <c r="P21" i="59"/>
  <c r="R45" i="59"/>
  <c r="I21" i="61"/>
  <c r="M21" i="62"/>
  <c r="N10" i="63"/>
  <c r="N11" i="63" s="1"/>
  <c r="R10" i="57"/>
  <c r="R11" i="57" s="1"/>
  <c r="E21" i="59"/>
  <c r="J17" i="60"/>
  <c r="C21" i="60"/>
  <c r="O21" i="60"/>
  <c r="N21" i="60"/>
  <c r="M10" i="61"/>
  <c r="M11" i="61" s="1"/>
  <c r="O10" i="63"/>
  <c r="O11" i="63" s="1"/>
  <c r="R21" i="64"/>
  <c r="F21" i="59"/>
  <c r="R21" i="59"/>
  <c r="Q10" i="60"/>
  <c r="Q11" i="60" s="1"/>
  <c r="D21" i="60"/>
  <c r="P21" i="60"/>
  <c r="N10" i="61"/>
  <c r="N11" i="61" s="1"/>
  <c r="K21" i="61"/>
  <c r="F21" i="62"/>
  <c r="R21" i="62"/>
  <c r="J21" i="55"/>
  <c r="G21" i="57"/>
  <c r="G21" i="59"/>
  <c r="I21" i="57"/>
  <c r="G21" i="60"/>
  <c r="J17" i="61"/>
  <c r="I21" i="60"/>
  <c r="K21" i="62"/>
  <c r="E21" i="63"/>
  <c r="Q21" i="63"/>
  <c r="L21" i="59"/>
  <c r="J21" i="60"/>
  <c r="L21" i="62"/>
  <c r="F21" i="63"/>
  <c r="R21" i="63"/>
  <c r="V30" i="60"/>
  <c r="V30" i="48"/>
  <c r="V30" i="50"/>
  <c r="V30" i="61"/>
  <c r="V30" i="49"/>
  <c r="V30" i="57"/>
  <c r="U30" i="43"/>
  <c r="U30" i="48"/>
  <c r="V20" i="4"/>
  <c r="U30" i="50"/>
  <c r="U30" i="40"/>
  <c r="U30" i="54"/>
  <c r="U30" i="64"/>
  <c r="U30" i="49"/>
  <c r="H17" i="4"/>
  <c r="C17" i="4"/>
  <c r="I17" i="4"/>
  <c r="M17" i="4"/>
  <c r="N17" i="4"/>
  <c r="O17" i="4"/>
  <c r="D17" i="4"/>
  <c r="E17" i="4"/>
  <c r="F17" i="4"/>
  <c r="P17" i="4"/>
  <c r="Q17" i="4"/>
  <c r="R17" i="4"/>
  <c r="G17" i="4"/>
  <c r="L17" i="42"/>
  <c r="K16" i="4"/>
  <c r="O20" i="4"/>
  <c r="O21" i="4" s="1"/>
  <c r="L16" i="4"/>
  <c r="D20" i="4"/>
  <c r="D21" i="4" s="1"/>
  <c r="P20" i="4"/>
  <c r="P21" i="4" s="1"/>
  <c r="E20" i="4"/>
  <c r="E21" i="4" s="1"/>
  <c r="Q20" i="4"/>
  <c r="Q21" i="4" s="1"/>
  <c r="F20" i="4"/>
  <c r="F21" i="4" s="1"/>
  <c r="R20" i="4"/>
  <c r="L30" i="39"/>
  <c r="D17" i="58"/>
  <c r="P17" i="58"/>
  <c r="G20" i="4"/>
  <c r="G21" i="4" s="1"/>
  <c r="S20" i="4"/>
  <c r="I17" i="36"/>
  <c r="K17" i="40"/>
  <c r="H20" i="4"/>
  <c r="H21" i="4" s="1"/>
  <c r="T20" i="4"/>
  <c r="I20" i="4"/>
  <c r="I21" i="4" s="1"/>
  <c r="U20" i="4"/>
  <c r="J17" i="4"/>
  <c r="J20" i="4"/>
  <c r="J21" i="4" s="1"/>
  <c r="D17" i="39"/>
  <c r="P17" i="39"/>
  <c r="L17" i="7"/>
  <c r="E17" i="12"/>
  <c r="Q17" i="12"/>
  <c r="E17" i="7"/>
  <c r="Q17" i="7"/>
  <c r="C30" i="40"/>
  <c r="O30" i="40"/>
  <c r="F17" i="7"/>
  <c r="R17" i="7"/>
  <c r="J17" i="39"/>
  <c r="J17" i="58"/>
  <c r="N21" i="58"/>
  <c r="M17" i="40"/>
  <c r="E17" i="40"/>
  <c r="H17" i="41"/>
  <c r="G17" i="7"/>
  <c r="K17" i="39"/>
  <c r="C21" i="39"/>
  <c r="O21" i="39"/>
  <c r="K17" i="58"/>
  <c r="C21" i="58"/>
  <c r="O21" i="58"/>
  <c r="N17" i="40"/>
  <c r="F17" i="40"/>
  <c r="L17" i="39"/>
  <c r="L17" i="58"/>
  <c r="O17" i="40"/>
  <c r="G17" i="40"/>
  <c r="K17" i="44"/>
  <c r="M17" i="39"/>
  <c r="M17" i="58"/>
  <c r="H17" i="40"/>
  <c r="G30" i="40"/>
  <c r="S30" i="40"/>
  <c r="I30" i="41"/>
  <c r="N17" i="39"/>
  <c r="M17" i="41"/>
  <c r="K17" i="43"/>
  <c r="G30" i="43"/>
  <c r="S30" i="43"/>
  <c r="C17" i="45"/>
  <c r="O17" i="45"/>
  <c r="M17" i="7"/>
  <c r="E17" i="39"/>
  <c r="Q17" i="39"/>
  <c r="E17" i="58"/>
  <c r="Q17" i="58"/>
  <c r="K30" i="40"/>
  <c r="C17" i="41"/>
  <c r="O17" i="41"/>
  <c r="E21" i="41"/>
  <c r="N17" i="7"/>
  <c r="F17" i="39"/>
  <c r="R17" i="39"/>
  <c r="F17" i="58"/>
  <c r="R17" i="58"/>
  <c r="P17" i="40"/>
  <c r="L30" i="40"/>
  <c r="M30" i="12"/>
  <c r="C17" i="7"/>
  <c r="O17" i="7"/>
  <c r="G17" i="39"/>
  <c r="G17" i="58"/>
  <c r="H30" i="42"/>
  <c r="T30" i="42"/>
  <c r="Q21" i="41"/>
  <c r="E17" i="42"/>
  <c r="Q17" i="42"/>
  <c r="I21" i="42"/>
  <c r="D17" i="43"/>
  <c r="P17" i="43"/>
  <c r="H21" i="43"/>
  <c r="J17" i="12"/>
  <c r="N21" i="12"/>
  <c r="N17" i="41"/>
  <c r="M17" i="44"/>
  <c r="G17" i="42"/>
  <c r="K21" i="42"/>
  <c r="F17" i="43"/>
  <c r="R17" i="43"/>
  <c r="J21" i="43"/>
  <c r="L17" i="12"/>
  <c r="D21" i="12"/>
  <c r="P21" i="12"/>
  <c r="D17" i="46"/>
  <c r="P17" i="46"/>
  <c r="I17" i="52"/>
  <c r="G17" i="54"/>
  <c r="F17" i="41"/>
  <c r="R17" i="41"/>
  <c r="J17" i="42"/>
  <c r="C17" i="12"/>
  <c r="O17" i="12"/>
  <c r="I17" i="45"/>
  <c r="G30" i="45"/>
  <c r="S30" i="45"/>
  <c r="F17" i="47"/>
  <c r="R17" i="47"/>
  <c r="K17" i="45"/>
  <c r="I17" i="41"/>
  <c r="M17" i="42"/>
  <c r="L17" i="43"/>
  <c r="F17" i="12"/>
  <c r="R17" i="12"/>
  <c r="H17" i="44"/>
  <c r="D17" i="48"/>
  <c r="P17" i="48"/>
  <c r="J17" i="41"/>
  <c r="N17" i="42"/>
  <c r="M17" i="43"/>
  <c r="G17" i="12"/>
  <c r="G30" i="44"/>
  <c r="S30" i="44"/>
  <c r="K17" i="41"/>
  <c r="C17" i="42"/>
  <c r="O17" i="42"/>
  <c r="N17" i="43"/>
  <c r="H17" i="12"/>
  <c r="L30" i="48"/>
  <c r="F17" i="44"/>
  <c r="R17" i="44"/>
  <c r="D17" i="45"/>
  <c r="P17" i="45"/>
  <c r="I17" i="46"/>
  <c r="K17" i="47"/>
  <c r="C30" i="50"/>
  <c r="O30" i="50"/>
  <c r="J17" i="52"/>
  <c r="K30" i="53"/>
  <c r="G17" i="44"/>
  <c r="E17" i="45"/>
  <c r="Q17" i="45"/>
  <c r="L30" i="53"/>
  <c r="F17" i="45"/>
  <c r="R17" i="45"/>
  <c r="J21" i="45"/>
  <c r="K17" i="46"/>
  <c r="C21" i="46"/>
  <c r="O21" i="46"/>
  <c r="M17" i="47"/>
  <c r="E21" i="47"/>
  <c r="Q21" i="47"/>
  <c r="K17" i="48"/>
  <c r="C21" i="48"/>
  <c r="O21" i="48"/>
  <c r="C17" i="53"/>
  <c r="O17" i="53"/>
  <c r="L21" i="57"/>
  <c r="L17" i="49"/>
  <c r="P21" i="49"/>
  <c r="G17" i="50"/>
  <c r="D17" i="53"/>
  <c r="P17" i="53"/>
  <c r="M21" i="57"/>
  <c r="J17" i="44"/>
  <c r="H17" i="45"/>
  <c r="M17" i="46"/>
  <c r="C17" i="47"/>
  <c r="O17" i="47"/>
  <c r="M17" i="48"/>
  <c r="M30" i="49"/>
  <c r="H17" i="50"/>
  <c r="J17" i="51"/>
  <c r="J17" i="56"/>
  <c r="M21" i="56"/>
  <c r="N17" i="46"/>
  <c r="F21" i="46"/>
  <c r="R21" i="46"/>
  <c r="D17" i="47"/>
  <c r="P17" i="47"/>
  <c r="H21" i="47"/>
  <c r="N17" i="48"/>
  <c r="F21" i="48"/>
  <c r="R21" i="48"/>
  <c r="N30" i="49"/>
  <c r="K17" i="51"/>
  <c r="N21" i="56"/>
  <c r="N17" i="44"/>
  <c r="E17" i="46"/>
  <c r="Q17" i="46"/>
  <c r="E17" i="49"/>
  <c r="Q17" i="49"/>
  <c r="E30" i="52"/>
  <c r="Q30" i="52"/>
  <c r="F17" i="49"/>
  <c r="R17" i="49"/>
  <c r="D17" i="44"/>
  <c r="P17" i="44"/>
  <c r="N17" i="45"/>
  <c r="G17" i="46"/>
  <c r="I17" i="47"/>
  <c r="G17" i="48"/>
  <c r="K17" i="49"/>
  <c r="M17" i="50"/>
  <c r="D17" i="51"/>
  <c r="P17" i="51"/>
  <c r="C17" i="52"/>
  <c r="O17" i="52"/>
  <c r="H17" i="54"/>
  <c r="C21" i="61"/>
  <c r="O21" i="61"/>
  <c r="N17" i="50"/>
  <c r="F21" i="50"/>
  <c r="R21" i="50"/>
  <c r="E17" i="51"/>
  <c r="Q17" i="51"/>
  <c r="I21" i="51"/>
  <c r="D17" i="52"/>
  <c r="P17" i="52"/>
  <c r="H21" i="52"/>
  <c r="J17" i="53"/>
  <c r="N21" i="53"/>
  <c r="M17" i="49"/>
  <c r="C17" i="50"/>
  <c r="O17" i="50"/>
  <c r="F17" i="51"/>
  <c r="R17" i="51"/>
  <c r="E17" i="52"/>
  <c r="Q17" i="52"/>
  <c r="K17" i="53"/>
  <c r="N17" i="49"/>
  <c r="D17" i="50"/>
  <c r="P17" i="50"/>
  <c r="G17" i="51"/>
  <c r="N30" i="55"/>
  <c r="C17" i="49"/>
  <c r="O17" i="49"/>
  <c r="E17" i="50"/>
  <c r="Q17" i="50"/>
  <c r="H17" i="51"/>
  <c r="G17" i="52"/>
  <c r="J30" i="54"/>
  <c r="C30" i="55"/>
  <c r="O30" i="55"/>
  <c r="F17" i="59"/>
  <c r="R17" i="59"/>
  <c r="F17" i="55"/>
  <c r="R17" i="55"/>
  <c r="N17" i="54"/>
  <c r="G17" i="55"/>
  <c r="F17" i="60"/>
  <c r="R17" i="60"/>
  <c r="K21" i="63"/>
  <c r="F30" i="56"/>
  <c r="R30" i="56"/>
  <c r="L17" i="62"/>
  <c r="T30" i="62"/>
  <c r="G17" i="49"/>
  <c r="L17" i="51"/>
  <c r="K17" i="52"/>
  <c r="E17" i="53"/>
  <c r="Q17" i="53"/>
  <c r="H17" i="57"/>
  <c r="H17" i="49"/>
  <c r="J17" i="50"/>
  <c r="M17" i="51"/>
  <c r="L17" i="52"/>
  <c r="F17" i="53"/>
  <c r="R17" i="53"/>
  <c r="C30" i="54"/>
  <c r="O30" i="54"/>
  <c r="I17" i="56"/>
  <c r="I17" i="57"/>
  <c r="E17" i="54"/>
  <c r="Q17" i="54"/>
  <c r="D17" i="55"/>
  <c r="P17" i="55"/>
  <c r="H21" i="55"/>
  <c r="G17" i="56"/>
  <c r="K21" i="56"/>
  <c r="F17" i="57"/>
  <c r="R17" i="57"/>
  <c r="J21" i="57"/>
  <c r="L17" i="60"/>
  <c r="E17" i="62"/>
  <c r="Q17" i="62"/>
  <c r="L30" i="64"/>
  <c r="K30" i="59"/>
  <c r="K17" i="61"/>
  <c r="G30" i="61"/>
  <c r="S30" i="61"/>
  <c r="Q17" i="63"/>
  <c r="C17" i="60"/>
  <c r="O17" i="60"/>
  <c r="H17" i="62"/>
  <c r="C30" i="63"/>
  <c r="O30" i="63"/>
  <c r="D17" i="64"/>
  <c r="C17" i="59"/>
  <c r="O17" i="59"/>
  <c r="Q21" i="59"/>
  <c r="N30" i="60"/>
  <c r="N30" i="59"/>
  <c r="N17" i="61"/>
  <c r="J30" i="61"/>
  <c r="I21" i="62"/>
  <c r="G17" i="63"/>
  <c r="M17" i="54"/>
  <c r="L17" i="55"/>
  <c r="C17" i="56"/>
  <c r="O17" i="56"/>
  <c r="E30" i="59"/>
  <c r="Q30" i="59"/>
  <c r="E17" i="61"/>
  <c r="Q17" i="61"/>
  <c r="M30" i="61"/>
  <c r="M17" i="55"/>
  <c r="D17" i="56"/>
  <c r="P17" i="56"/>
  <c r="C17" i="57"/>
  <c r="O17" i="57"/>
  <c r="N17" i="62"/>
  <c r="E17" i="63"/>
  <c r="I30" i="63"/>
  <c r="C17" i="54"/>
  <c r="O17" i="54"/>
  <c r="N17" i="55"/>
  <c r="E17" i="56"/>
  <c r="Q17" i="56"/>
  <c r="D17" i="57"/>
  <c r="P17" i="57"/>
  <c r="I17" i="59"/>
  <c r="J30" i="62"/>
  <c r="D17" i="54"/>
  <c r="P17" i="54"/>
  <c r="C17" i="55"/>
  <c r="O17" i="55"/>
  <c r="F17" i="56"/>
  <c r="R17" i="56"/>
  <c r="E17" i="57"/>
  <c r="Q17" i="57"/>
  <c r="M17" i="63"/>
  <c r="L17" i="59"/>
  <c r="I17" i="60"/>
  <c r="H17" i="61"/>
  <c r="L21" i="61"/>
  <c r="K17" i="62"/>
  <c r="C21" i="62"/>
  <c r="O21" i="62"/>
  <c r="D17" i="63"/>
  <c r="P17" i="63"/>
  <c r="H21" i="63"/>
  <c r="G17" i="64"/>
  <c r="N17" i="59"/>
  <c r="K17" i="60"/>
  <c r="F17" i="63"/>
  <c r="R17" i="63"/>
  <c r="J21" i="63"/>
  <c r="D17" i="59"/>
  <c r="P17" i="59"/>
  <c r="M17" i="64"/>
  <c r="N17" i="64"/>
  <c r="H17" i="59"/>
  <c r="E17" i="60"/>
  <c r="Q17" i="60"/>
  <c r="D17" i="61"/>
  <c r="P17" i="61"/>
  <c r="G17" i="62"/>
  <c r="L17" i="63"/>
  <c r="C17" i="64"/>
  <c r="O17" i="64"/>
  <c r="P17" i="64"/>
  <c r="N17" i="63"/>
  <c r="E17" i="64"/>
  <c r="Q17" i="64"/>
  <c r="H17" i="60"/>
  <c r="G17" i="61"/>
  <c r="J17" i="62"/>
  <c r="C17" i="63"/>
  <c r="O17" i="63"/>
  <c r="F17" i="64"/>
  <c r="R17" i="64"/>
  <c r="S55" i="57"/>
  <c r="V42" i="57"/>
  <c r="U55" i="57"/>
  <c r="T55" i="57"/>
  <c r="I27" i="58" l="1"/>
  <c r="I27" i="60"/>
  <c r="R59" i="49"/>
  <c r="R60" i="49" s="1"/>
  <c r="C146" i="69" s="1"/>
  <c r="C32" i="4"/>
  <c r="H27" i="49"/>
  <c r="H27" i="52"/>
  <c r="F25" i="64"/>
  <c r="F25" i="63"/>
  <c r="M27" i="45"/>
  <c r="F25" i="60"/>
  <c r="M27" i="56"/>
  <c r="S51" i="57"/>
  <c r="T51" i="57" s="1"/>
  <c r="U51" i="57" s="1"/>
  <c r="V51" i="57" s="1"/>
  <c r="F25" i="7"/>
  <c r="H27" i="54"/>
  <c r="F25" i="40"/>
  <c r="H27" i="62"/>
  <c r="F25" i="12"/>
  <c r="H27" i="57"/>
  <c r="F25" i="44"/>
  <c r="H27" i="63"/>
  <c r="F25" i="50"/>
  <c r="H27" i="43"/>
  <c r="F25" i="57"/>
  <c r="H27" i="41"/>
  <c r="H27" i="42"/>
  <c r="H27" i="40"/>
  <c r="F25" i="59"/>
  <c r="H27" i="50"/>
  <c r="M27" i="57"/>
  <c r="M25" i="64"/>
  <c r="H27" i="12"/>
  <c r="F25" i="41"/>
  <c r="H27" i="44"/>
  <c r="N32" i="4"/>
  <c r="S51" i="41"/>
  <c r="T51" i="41" s="1"/>
  <c r="U51" i="41" s="1"/>
  <c r="V51" i="41" s="1"/>
  <c r="S51" i="12"/>
  <c r="T51" i="12" s="1"/>
  <c r="U51" i="12" s="1"/>
  <c r="V51" i="12" s="1"/>
  <c r="S51" i="54"/>
  <c r="T51" i="54" s="1"/>
  <c r="U51" i="54" s="1"/>
  <c r="V51" i="54" s="1"/>
  <c r="G27" i="53"/>
  <c r="G27" i="49"/>
  <c r="F25" i="43"/>
  <c r="F25" i="48"/>
  <c r="H27" i="36"/>
  <c r="H27" i="48"/>
  <c r="H27" i="53"/>
  <c r="M25" i="61"/>
  <c r="F25" i="47"/>
  <c r="F25" i="54"/>
  <c r="H27" i="39"/>
  <c r="H27" i="56"/>
  <c r="S51" i="50"/>
  <c r="T51" i="50" s="1"/>
  <c r="U51" i="50" s="1"/>
  <c r="V51" i="50" s="1"/>
  <c r="S51" i="63"/>
  <c r="T51" i="63" s="1"/>
  <c r="U51" i="63" s="1"/>
  <c r="V51" i="63" s="1"/>
  <c r="F25" i="52"/>
  <c r="F25" i="62"/>
  <c r="H27" i="58"/>
  <c r="H27" i="55"/>
  <c r="M25" i="36"/>
  <c r="G32" i="4"/>
  <c r="M32" i="4"/>
  <c r="N33" i="4" s="1"/>
  <c r="N34" i="4" s="1"/>
  <c r="M25" i="39"/>
  <c r="F25" i="45"/>
  <c r="F25" i="53"/>
  <c r="H27" i="45"/>
  <c r="H27" i="61"/>
  <c r="M25" i="44"/>
  <c r="S51" i="51"/>
  <c r="F25" i="51"/>
  <c r="F25" i="56"/>
  <c r="H27" i="46"/>
  <c r="H27" i="59"/>
  <c r="M25" i="49"/>
  <c r="S51" i="59"/>
  <c r="T51" i="59" s="1"/>
  <c r="U51" i="59" s="1"/>
  <c r="V51" i="59" s="1"/>
  <c r="F25" i="42"/>
  <c r="F25" i="55"/>
  <c r="H27" i="51"/>
  <c r="H27" i="64"/>
  <c r="F25" i="58"/>
  <c r="M25" i="47"/>
  <c r="F32" i="4"/>
  <c r="F35" i="4" s="1"/>
  <c r="F25" i="49"/>
  <c r="F25" i="61"/>
  <c r="H27" i="47"/>
  <c r="H27" i="60"/>
  <c r="M25" i="51"/>
  <c r="S51" i="7"/>
  <c r="T51" i="7" s="1"/>
  <c r="U51" i="7" s="1"/>
  <c r="V51" i="7" s="1"/>
  <c r="S51" i="36"/>
  <c r="T51" i="36" s="1"/>
  <c r="U51" i="36" s="1"/>
  <c r="V51" i="36" s="1"/>
  <c r="S51" i="42"/>
  <c r="T51" i="42" s="1"/>
  <c r="U51" i="42" s="1"/>
  <c r="V51" i="42" s="1"/>
  <c r="S51" i="53"/>
  <c r="T51" i="53" s="1"/>
  <c r="U51" i="53" s="1"/>
  <c r="V51" i="53" s="1"/>
  <c r="S51" i="49"/>
  <c r="T51" i="49" s="1"/>
  <c r="U51" i="49" s="1"/>
  <c r="V51" i="49" s="1"/>
  <c r="R46" i="51"/>
  <c r="C34" i="69"/>
  <c r="S51" i="44"/>
  <c r="T51" i="44" s="1"/>
  <c r="U51" i="44" s="1"/>
  <c r="V51" i="44" s="1"/>
  <c r="S51" i="55"/>
  <c r="T51" i="55" s="1"/>
  <c r="U51" i="55" s="1"/>
  <c r="V51" i="55" s="1"/>
  <c r="I27" i="42"/>
  <c r="I27" i="36"/>
  <c r="I27" i="48"/>
  <c r="I27" i="54"/>
  <c r="G27" i="64"/>
  <c r="I27" i="52"/>
  <c r="I27" i="12"/>
  <c r="I27" i="55"/>
  <c r="G27" i="56"/>
  <c r="S51" i="46"/>
  <c r="T51" i="46" s="1"/>
  <c r="U51" i="46" s="1"/>
  <c r="V51" i="46" s="1"/>
  <c r="C220" i="69"/>
  <c r="I27" i="61"/>
  <c r="I27" i="41"/>
  <c r="I27" i="50"/>
  <c r="I27" i="62"/>
  <c r="M25" i="45"/>
  <c r="M31" i="45" s="1"/>
  <c r="M35" i="45" s="1"/>
  <c r="I27" i="46"/>
  <c r="I27" i="47"/>
  <c r="S51" i="45"/>
  <c r="T51" i="45" s="1"/>
  <c r="U51" i="45" s="1"/>
  <c r="V51" i="45" s="1"/>
  <c r="I27" i="43"/>
  <c r="I27" i="45"/>
  <c r="I27" i="57"/>
  <c r="M25" i="53"/>
  <c r="S51" i="52"/>
  <c r="T51" i="52" s="1"/>
  <c r="U51" i="52" s="1"/>
  <c r="V51" i="52" s="1"/>
  <c r="I27" i="44"/>
  <c r="I27" i="53"/>
  <c r="I27" i="63"/>
  <c r="M25" i="52"/>
  <c r="I27" i="59"/>
  <c r="I27" i="64"/>
  <c r="I27" i="7"/>
  <c r="I27" i="40"/>
  <c r="I27" i="49"/>
  <c r="G27" i="42"/>
  <c r="M27" i="49"/>
  <c r="M25" i="59"/>
  <c r="S51" i="43"/>
  <c r="T51" i="43" s="1"/>
  <c r="U51" i="43" s="1"/>
  <c r="V51" i="43" s="1"/>
  <c r="I27" i="51"/>
  <c r="I27" i="39"/>
  <c r="G27" i="48"/>
  <c r="M25" i="7"/>
  <c r="M27" i="62"/>
  <c r="S51" i="47"/>
  <c r="T51" i="47" s="1"/>
  <c r="U51" i="47" s="1"/>
  <c r="V51" i="47" s="1"/>
  <c r="C270" i="69"/>
  <c r="S51" i="40"/>
  <c r="T51" i="40" s="1"/>
  <c r="U51" i="40" s="1"/>
  <c r="V51" i="40" s="1"/>
  <c r="S3" i="43"/>
  <c r="C40" i="69"/>
  <c r="R46" i="40"/>
  <c r="C261" i="69"/>
  <c r="R46" i="42"/>
  <c r="C60" i="69"/>
  <c r="G27" i="40"/>
  <c r="G27" i="46"/>
  <c r="G27" i="62"/>
  <c r="M27" i="36"/>
  <c r="M27" i="48"/>
  <c r="M27" i="63"/>
  <c r="R26" i="4"/>
  <c r="R25" i="57" s="1"/>
  <c r="R60" i="56"/>
  <c r="C216" i="69" s="1"/>
  <c r="C215" i="69"/>
  <c r="R60" i="58"/>
  <c r="C236" i="69" s="1"/>
  <c r="C235" i="69"/>
  <c r="C210" i="69"/>
  <c r="R46" i="56"/>
  <c r="R46" i="50"/>
  <c r="C150" i="69"/>
  <c r="R47" i="62"/>
  <c r="C272" i="69" s="1"/>
  <c r="C271" i="69"/>
  <c r="R46" i="7"/>
  <c r="C20" i="69"/>
  <c r="G27" i="39"/>
  <c r="M27" i="44"/>
  <c r="M27" i="47"/>
  <c r="R60" i="50"/>
  <c r="C156" i="69" s="1"/>
  <c r="C155" i="69"/>
  <c r="R47" i="57"/>
  <c r="C222" i="69" s="1"/>
  <c r="C221" i="69"/>
  <c r="G27" i="58"/>
  <c r="G27" i="60"/>
  <c r="M27" i="12"/>
  <c r="M27" i="53"/>
  <c r="M25" i="46"/>
  <c r="M25" i="62"/>
  <c r="R60" i="55"/>
  <c r="C206" i="69" s="1"/>
  <c r="C205" i="69"/>
  <c r="R47" i="64"/>
  <c r="C292" i="69" s="1"/>
  <c r="C291" i="69"/>
  <c r="R47" i="45"/>
  <c r="C102" i="69" s="1"/>
  <c r="C101" i="69"/>
  <c r="R47" i="43"/>
  <c r="C72" i="69" s="1"/>
  <c r="C71" i="69"/>
  <c r="S51" i="62"/>
  <c r="T51" i="62" s="1"/>
  <c r="U51" i="62" s="1"/>
  <c r="V51" i="62" s="1"/>
  <c r="R46" i="55"/>
  <c r="C200" i="69"/>
  <c r="G27" i="36"/>
  <c r="G27" i="52"/>
  <c r="M27" i="7"/>
  <c r="M27" i="55"/>
  <c r="M25" i="48"/>
  <c r="M25" i="60"/>
  <c r="M31" i="60" s="1"/>
  <c r="M34" i="60" s="1"/>
  <c r="R59" i="64"/>
  <c r="C294" i="69"/>
  <c r="S51" i="48"/>
  <c r="T51" i="48" s="1"/>
  <c r="U51" i="48" s="1"/>
  <c r="V51" i="48" s="1"/>
  <c r="R60" i="48"/>
  <c r="C136" i="69" s="1"/>
  <c r="C135" i="69"/>
  <c r="R60" i="51"/>
  <c r="C166" i="69" s="1"/>
  <c r="C165" i="69"/>
  <c r="R60" i="46"/>
  <c r="C116" i="69" s="1"/>
  <c r="C115" i="69"/>
  <c r="R47" i="60"/>
  <c r="C252" i="69" s="1"/>
  <c r="C251" i="69"/>
  <c r="R60" i="62"/>
  <c r="C276" i="69" s="1"/>
  <c r="C275" i="69"/>
  <c r="G27" i="61"/>
  <c r="M27" i="64"/>
  <c r="G27" i="41"/>
  <c r="G27" i="54"/>
  <c r="R46" i="58"/>
  <c r="C230" i="69"/>
  <c r="M27" i="61"/>
  <c r="M27" i="59"/>
  <c r="M25" i="41"/>
  <c r="M25" i="56"/>
  <c r="M31" i="56" s="1"/>
  <c r="M34" i="56" s="1"/>
  <c r="M25" i="55"/>
  <c r="R60" i="7"/>
  <c r="C26" i="69" s="1"/>
  <c r="C25" i="69"/>
  <c r="R60" i="53"/>
  <c r="C186" i="69" s="1"/>
  <c r="C185" i="69"/>
  <c r="R60" i="43"/>
  <c r="C76" i="69" s="1"/>
  <c r="C75" i="69"/>
  <c r="F25" i="39"/>
  <c r="R46" i="48"/>
  <c r="C130" i="69"/>
  <c r="G27" i="43"/>
  <c r="G27" i="57"/>
  <c r="M27" i="40"/>
  <c r="M27" i="52"/>
  <c r="R60" i="47"/>
  <c r="C126" i="69" s="1"/>
  <c r="C125" i="69"/>
  <c r="R60" i="12"/>
  <c r="C86" i="69" s="1"/>
  <c r="C85" i="69"/>
  <c r="C50" i="69"/>
  <c r="R46" i="41"/>
  <c r="M25" i="43"/>
  <c r="M25" i="57"/>
  <c r="R59" i="63"/>
  <c r="C284" i="69"/>
  <c r="R47" i="63"/>
  <c r="C282" i="69" s="1"/>
  <c r="C281" i="69"/>
  <c r="R60" i="59"/>
  <c r="C246" i="69" s="1"/>
  <c r="C245" i="69"/>
  <c r="R46" i="49"/>
  <c r="C140" i="69"/>
  <c r="R60" i="41"/>
  <c r="C56" i="69" s="1"/>
  <c r="C55" i="69"/>
  <c r="R60" i="57"/>
  <c r="C226" i="69" s="1"/>
  <c r="C225" i="69"/>
  <c r="R46" i="53"/>
  <c r="C180" i="69"/>
  <c r="R46" i="52"/>
  <c r="C170" i="69"/>
  <c r="R46" i="44"/>
  <c r="C90" i="69"/>
  <c r="G27" i="12"/>
  <c r="G27" i="63"/>
  <c r="R46" i="12"/>
  <c r="C80" i="69"/>
  <c r="M27" i="41"/>
  <c r="M27" i="54"/>
  <c r="R46" i="59"/>
  <c r="C240" i="69"/>
  <c r="R46" i="46"/>
  <c r="C110" i="69"/>
  <c r="G27" i="45"/>
  <c r="G27" i="50"/>
  <c r="M25" i="12"/>
  <c r="M25" i="40"/>
  <c r="M27" i="43"/>
  <c r="M27" i="50"/>
  <c r="M31" i="50" s="1"/>
  <c r="M25" i="58"/>
  <c r="M25" i="63"/>
  <c r="S51" i="61"/>
  <c r="T51" i="61" s="1"/>
  <c r="U51" i="61" s="1"/>
  <c r="V51" i="61" s="1"/>
  <c r="R60" i="44"/>
  <c r="C96" i="69" s="1"/>
  <c r="C95" i="69"/>
  <c r="R60" i="42"/>
  <c r="C66" i="69" s="1"/>
  <c r="C65" i="69"/>
  <c r="R60" i="54"/>
  <c r="C196" i="69" s="1"/>
  <c r="C195" i="69"/>
  <c r="R46" i="54"/>
  <c r="C190" i="69"/>
  <c r="R60" i="61"/>
  <c r="C266" i="69" s="1"/>
  <c r="C265" i="69"/>
  <c r="R59" i="40"/>
  <c r="C44" i="69"/>
  <c r="R60" i="45"/>
  <c r="C106" i="69" s="1"/>
  <c r="C105" i="69"/>
  <c r="G27" i="44"/>
  <c r="G27" i="47"/>
  <c r="G27" i="51"/>
  <c r="M27" i="39"/>
  <c r="M27" i="58"/>
  <c r="M27" i="42"/>
  <c r="M27" i="51"/>
  <c r="G27" i="7"/>
  <c r="G27" i="55"/>
  <c r="M27" i="46"/>
  <c r="M25" i="42"/>
  <c r="M25" i="54"/>
  <c r="R60" i="60"/>
  <c r="C256" i="69" s="1"/>
  <c r="C255" i="69"/>
  <c r="R60" i="52"/>
  <c r="C176" i="69" s="1"/>
  <c r="C175" i="69"/>
  <c r="R47" i="47"/>
  <c r="C122" i="69" s="1"/>
  <c r="C121" i="69"/>
  <c r="S51" i="64"/>
  <c r="T51" i="64" s="1"/>
  <c r="U51" i="64" s="1"/>
  <c r="V51" i="64" s="1"/>
  <c r="S51" i="58"/>
  <c r="T51" i="58" s="1"/>
  <c r="U51" i="58" s="1"/>
  <c r="V51" i="58" s="1"/>
  <c r="E25" i="63"/>
  <c r="E25" i="57"/>
  <c r="E25" i="62"/>
  <c r="E25" i="64"/>
  <c r="E25" i="59"/>
  <c r="E25" i="61"/>
  <c r="E25" i="55"/>
  <c r="E25" i="54"/>
  <c r="E25" i="52"/>
  <c r="E25" i="49"/>
  <c r="E25" i="60"/>
  <c r="E25" i="50"/>
  <c r="E25" i="45"/>
  <c r="E25" i="56"/>
  <c r="E25" i="51"/>
  <c r="E25" i="47"/>
  <c r="E25" i="48"/>
  <c r="E25" i="46"/>
  <c r="E25" i="53"/>
  <c r="E25" i="44"/>
  <c r="E25" i="12"/>
  <c r="E25" i="42"/>
  <c r="E25" i="39"/>
  <c r="E25" i="40"/>
  <c r="E25" i="43"/>
  <c r="E25" i="41"/>
  <c r="E25" i="36"/>
  <c r="E25" i="7"/>
  <c r="E25" i="58"/>
  <c r="P27" i="61"/>
  <c r="P27" i="55"/>
  <c r="P27" i="56"/>
  <c r="P27" i="63"/>
  <c r="P27" i="57"/>
  <c r="P27" i="60"/>
  <c r="P27" i="62"/>
  <c r="P27" i="59"/>
  <c r="P27" i="53"/>
  <c r="P27" i="64"/>
  <c r="P27" i="50"/>
  <c r="P27" i="48"/>
  <c r="P27" i="49"/>
  <c r="P27" i="51"/>
  <c r="P27" i="40"/>
  <c r="P27" i="52"/>
  <c r="P27" i="54"/>
  <c r="P27" i="45"/>
  <c r="P27" i="12"/>
  <c r="P27" i="42"/>
  <c r="P27" i="47"/>
  <c r="P27" i="44"/>
  <c r="P27" i="36"/>
  <c r="P27" i="43"/>
  <c r="P27" i="39"/>
  <c r="P27" i="41"/>
  <c r="P27" i="58"/>
  <c r="P27" i="46"/>
  <c r="P27" i="7"/>
  <c r="R28" i="4"/>
  <c r="L25" i="61"/>
  <c r="L25" i="55"/>
  <c r="L25" i="56"/>
  <c r="L25" i="63"/>
  <c r="L25" i="57"/>
  <c r="L25" i="60"/>
  <c r="L25" i="62"/>
  <c r="L25" i="64"/>
  <c r="L25" i="59"/>
  <c r="L25" i="53"/>
  <c r="L25" i="51"/>
  <c r="L25" i="48"/>
  <c r="L25" i="49"/>
  <c r="L25" i="54"/>
  <c r="L25" i="52"/>
  <c r="L25" i="45"/>
  <c r="L25" i="40"/>
  <c r="L25" i="47"/>
  <c r="L25" i="44"/>
  <c r="L25" i="12"/>
  <c r="L25" i="42"/>
  <c r="L25" i="46"/>
  <c r="L25" i="50"/>
  <c r="L25" i="36"/>
  <c r="L25" i="58"/>
  <c r="L25" i="43"/>
  <c r="L25" i="39"/>
  <c r="L25" i="41"/>
  <c r="L25" i="7"/>
  <c r="L27" i="62"/>
  <c r="L27" i="64"/>
  <c r="L27" i="59"/>
  <c r="L27" i="61"/>
  <c r="L27" i="55"/>
  <c r="L27" i="56"/>
  <c r="L27" i="63"/>
  <c r="L27" i="57"/>
  <c r="L27" i="53"/>
  <c r="L27" i="60"/>
  <c r="L27" i="51"/>
  <c r="L27" i="50"/>
  <c r="L27" i="54"/>
  <c r="L27" i="47"/>
  <c r="L27" i="48"/>
  <c r="L27" i="49"/>
  <c r="L27" i="46"/>
  <c r="L27" i="44"/>
  <c r="L27" i="42"/>
  <c r="L27" i="52"/>
  <c r="L27" i="43"/>
  <c r="L27" i="41"/>
  <c r="L27" i="40"/>
  <c r="L27" i="7"/>
  <c r="L27" i="12"/>
  <c r="L27" i="45"/>
  <c r="L27" i="58"/>
  <c r="L27" i="36"/>
  <c r="L27" i="39"/>
  <c r="H25" i="62"/>
  <c r="H25" i="64"/>
  <c r="H25" i="59"/>
  <c r="H25" i="61"/>
  <c r="H25" i="55"/>
  <c r="H31" i="55" s="1"/>
  <c r="H25" i="56"/>
  <c r="H31" i="56" s="1"/>
  <c r="H25" i="63"/>
  <c r="H25" i="57"/>
  <c r="H25" i="53"/>
  <c r="H25" i="51"/>
  <c r="H25" i="50"/>
  <c r="H25" i="54"/>
  <c r="H25" i="60"/>
  <c r="H25" i="47"/>
  <c r="H25" i="48"/>
  <c r="H31" i="48" s="1"/>
  <c r="H25" i="49"/>
  <c r="H31" i="49" s="1"/>
  <c r="H25" i="46"/>
  <c r="H25" i="52"/>
  <c r="H31" i="52" s="1"/>
  <c r="H25" i="44"/>
  <c r="H31" i="44" s="1"/>
  <c r="H25" i="42"/>
  <c r="H25" i="45"/>
  <c r="H25" i="43"/>
  <c r="H25" i="41"/>
  <c r="H25" i="40"/>
  <c r="H25" i="7"/>
  <c r="H31" i="7" s="1"/>
  <c r="H25" i="12"/>
  <c r="H31" i="12" s="1"/>
  <c r="H25" i="39"/>
  <c r="H25" i="36"/>
  <c r="H25" i="58"/>
  <c r="P25" i="63"/>
  <c r="P25" i="57"/>
  <c r="P25" i="60"/>
  <c r="P25" i="64"/>
  <c r="P25" i="59"/>
  <c r="P25" i="61"/>
  <c r="P25" i="55"/>
  <c r="P25" i="54"/>
  <c r="P31" i="54" s="1"/>
  <c r="P25" i="52"/>
  <c r="P25" i="53"/>
  <c r="P25" i="49"/>
  <c r="P25" i="56"/>
  <c r="P25" i="44"/>
  <c r="P25" i="51"/>
  <c r="P25" i="47"/>
  <c r="P25" i="12"/>
  <c r="P25" i="40"/>
  <c r="P25" i="58"/>
  <c r="P25" i="46"/>
  <c r="P25" i="39"/>
  <c r="P25" i="50"/>
  <c r="P25" i="43"/>
  <c r="P25" i="41"/>
  <c r="P25" i="48"/>
  <c r="P25" i="36"/>
  <c r="P25" i="7"/>
  <c r="P25" i="62"/>
  <c r="P25" i="45"/>
  <c r="P25" i="42"/>
  <c r="N27" i="64"/>
  <c r="N27" i="59"/>
  <c r="N27" i="61"/>
  <c r="N27" i="55"/>
  <c r="N27" i="56"/>
  <c r="N27" i="63"/>
  <c r="N27" i="57"/>
  <c r="N27" i="60"/>
  <c r="N27" i="49"/>
  <c r="N27" i="54"/>
  <c r="N27" i="52"/>
  <c r="N27" i="47"/>
  <c r="N27" i="50"/>
  <c r="N27" i="62"/>
  <c r="N27" i="51"/>
  <c r="N27" i="46"/>
  <c r="N27" i="44"/>
  <c r="N27" i="53"/>
  <c r="N27" i="43"/>
  <c r="N27" i="41"/>
  <c r="N27" i="40"/>
  <c r="N27" i="48"/>
  <c r="N27" i="58"/>
  <c r="N27" i="12"/>
  <c r="N27" i="42"/>
  <c r="N27" i="45"/>
  <c r="N27" i="39"/>
  <c r="N27" i="7"/>
  <c r="N27" i="36"/>
  <c r="R47" i="39"/>
  <c r="C32" i="69" s="1"/>
  <c r="R58" i="39"/>
  <c r="R57" i="39"/>
  <c r="C36" i="69" s="1"/>
  <c r="D27" i="61"/>
  <c r="D27" i="55"/>
  <c r="D27" i="56"/>
  <c r="D27" i="63"/>
  <c r="D27" i="57"/>
  <c r="D27" i="60"/>
  <c r="D27" i="62"/>
  <c r="D27" i="64"/>
  <c r="D27" i="59"/>
  <c r="D27" i="53"/>
  <c r="D27" i="54"/>
  <c r="D27" i="52"/>
  <c r="D27" i="48"/>
  <c r="D27" i="50"/>
  <c r="D27" i="40"/>
  <c r="D27" i="51"/>
  <c r="D27" i="49"/>
  <c r="D27" i="44"/>
  <c r="D27" i="46"/>
  <c r="D27" i="45"/>
  <c r="D27" i="41"/>
  <c r="D27" i="36"/>
  <c r="D27" i="47"/>
  <c r="D27" i="58"/>
  <c r="D27" i="39"/>
  <c r="D27" i="12"/>
  <c r="D27" i="42"/>
  <c r="D27" i="7"/>
  <c r="D27" i="43"/>
  <c r="N25" i="56"/>
  <c r="N25" i="63"/>
  <c r="N25" i="57"/>
  <c r="N25" i="60"/>
  <c r="N25" i="62"/>
  <c r="N25" i="64"/>
  <c r="N25" i="59"/>
  <c r="N25" i="51"/>
  <c r="N25" i="50"/>
  <c r="N25" i="55"/>
  <c r="N25" i="53"/>
  <c r="N25" i="48"/>
  <c r="N25" i="61"/>
  <c r="N25" i="44"/>
  <c r="N25" i="49"/>
  <c r="N25" i="54"/>
  <c r="N25" i="52"/>
  <c r="N25" i="47"/>
  <c r="N25" i="46"/>
  <c r="N25" i="45"/>
  <c r="N25" i="36"/>
  <c r="N25" i="58"/>
  <c r="N25" i="43"/>
  <c r="N25" i="39"/>
  <c r="N25" i="41"/>
  <c r="N25" i="42"/>
  <c r="N25" i="12"/>
  <c r="N25" i="7"/>
  <c r="N25" i="40"/>
  <c r="Q27" i="61"/>
  <c r="Q27" i="55"/>
  <c r="Q27" i="60"/>
  <c r="Q27" i="62"/>
  <c r="Q27" i="64"/>
  <c r="Q27" i="56"/>
  <c r="Q27" i="51"/>
  <c r="Q27" i="50"/>
  <c r="Q27" i="54"/>
  <c r="Q27" i="52"/>
  <c r="Q27" i="59"/>
  <c r="Q27" i="53"/>
  <c r="Q27" i="48"/>
  <c r="Q27" i="46"/>
  <c r="Q27" i="45"/>
  <c r="Q27" i="57"/>
  <c r="Q27" i="47"/>
  <c r="Q27" i="44"/>
  <c r="Q27" i="63"/>
  <c r="Q27" i="42"/>
  <c r="Q27" i="36"/>
  <c r="Q27" i="43"/>
  <c r="Q27" i="39"/>
  <c r="Q27" i="41"/>
  <c r="Q27" i="58"/>
  <c r="Q27" i="12"/>
  <c r="Q27" i="7"/>
  <c r="Q27" i="49"/>
  <c r="Q27" i="40"/>
  <c r="D25" i="63"/>
  <c r="D25" i="57"/>
  <c r="D25" i="60"/>
  <c r="D25" i="64"/>
  <c r="D25" i="59"/>
  <c r="D25" i="61"/>
  <c r="D25" i="55"/>
  <c r="D25" i="56"/>
  <c r="D25" i="54"/>
  <c r="D25" i="52"/>
  <c r="D25" i="53"/>
  <c r="D25" i="49"/>
  <c r="D25" i="62"/>
  <c r="D25" i="44"/>
  <c r="D25" i="50"/>
  <c r="D25" i="51"/>
  <c r="D25" i="47"/>
  <c r="D25" i="48"/>
  <c r="D25" i="46"/>
  <c r="D25" i="12"/>
  <c r="D25" i="40"/>
  <c r="D25" i="58"/>
  <c r="D25" i="39"/>
  <c r="D25" i="45"/>
  <c r="D25" i="42"/>
  <c r="D25" i="43"/>
  <c r="D25" i="36"/>
  <c r="D25" i="7"/>
  <c r="D25" i="41"/>
  <c r="G25" i="60"/>
  <c r="G25" i="62"/>
  <c r="G25" i="64"/>
  <c r="G25" i="61"/>
  <c r="G25" i="55"/>
  <c r="G31" i="55" s="1"/>
  <c r="G35" i="55" s="1"/>
  <c r="G25" i="56"/>
  <c r="G25" i="53"/>
  <c r="G25" i="59"/>
  <c r="G31" i="59" s="1"/>
  <c r="G34" i="59" s="1"/>
  <c r="G25" i="63"/>
  <c r="G25" i="57"/>
  <c r="G25" i="51"/>
  <c r="G25" i="50"/>
  <c r="G25" i="45"/>
  <c r="G25" i="54"/>
  <c r="G25" i="48"/>
  <c r="G25" i="49"/>
  <c r="G25" i="46"/>
  <c r="G25" i="44"/>
  <c r="G25" i="12"/>
  <c r="G25" i="42"/>
  <c r="G25" i="47"/>
  <c r="G25" i="43"/>
  <c r="G25" i="41"/>
  <c r="G25" i="40"/>
  <c r="G25" i="7"/>
  <c r="G25" i="52"/>
  <c r="G25" i="39"/>
  <c r="G25" i="36"/>
  <c r="G31" i="36" s="1"/>
  <c r="G34" i="36" s="1"/>
  <c r="G25" i="58"/>
  <c r="O27" i="59"/>
  <c r="O27" i="63"/>
  <c r="O27" i="57"/>
  <c r="O27" i="60"/>
  <c r="O27" i="62"/>
  <c r="O27" i="49"/>
  <c r="O27" i="56"/>
  <c r="O27" i="61"/>
  <c r="O27" i="51"/>
  <c r="O27" i="50"/>
  <c r="O27" i="54"/>
  <c r="O27" i="52"/>
  <c r="O27" i="55"/>
  <c r="O27" i="53"/>
  <c r="O27" i="48"/>
  <c r="O27" i="64"/>
  <c r="O27" i="45"/>
  <c r="O27" i="43"/>
  <c r="O27" i="41"/>
  <c r="O27" i="40"/>
  <c r="O27" i="12"/>
  <c r="O27" i="42"/>
  <c r="O27" i="47"/>
  <c r="O27" i="44"/>
  <c r="O27" i="39"/>
  <c r="O27" i="36"/>
  <c r="O27" i="7"/>
  <c r="O27" i="58"/>
  <c r="O27" i="46"/>
  <c r="K25" i="59"/>
  <c r="K25" i="63"/>
  <c r="K25" i="57"/>
  <c r="K25" i="60"/>
  <c r="K25" i="62"/>
  <c r="K25" i="61"/>
  <c r="K25" i="49"/>
  <c r="K25" i="64"/>
  <c r="K25" i="55"/>
  <c r="K25" i="51"/>
  <c r="K25" i="50"/>
  <c r="K25" i="54"/>
  <c r="K25" i="52"/>
  <c r="K25" i="53"/>
  <c r="K25" i="56"/>
  <c r="K25" i="48"/>
  <c r="K25" i="45"/>
  <c r="K25" i="43"/>
  <c r="K25" i="41"/>
  <c r="K25" i="40"/>
  <c r="K25" i="47"/>
  <c r="K25" i="12"/>
  <c r="K25" i="44"/>
  <c r="K25" i="42"/>
  <c r="K25" i="46"/>
  <c r="K25" i="58"/>
  <c r="K25" i="39"/>
  <c r="K25" i="36"/>
  <c r="K25" i="7"/>
  <c r="Q25" i="63"/>
  <c r="Q25" i="57"/>
  <c r="Q25" i="62"/>
  <c r="Q25" i="64"/>
  <c r="Q25" i="59"/>
  <c r="Q25" i="61"/>
  <c r="Q25" i="55"/>
  <c r="Q25" i="54"/>
  <c r="Q25" i="52"/>
  <c r="Q25" i="49"/>
  <c r="Q25" i="60"/>
  <c r="Q25" i="56"/>
  <c r="Q25" i="51"/>
  <c r="Q25" i="45"/>
  <c r="Q25" i="53"/>
  <c r="Q25" i="47"/>
  <c r="Q25" i="50"/>
  <c r="Q25" i="12"/>
  <c r="Q25" i="42"/>
  <c r="Q25" i="48"/>
  <c r="Q25" i="46"/>
  <c r="Q25" i="39"/>
  <c r="Q25" i="43"/>
  <c r="Q25" i="41"/>
  <c r="Q25" i="44"/>
  <c r="Q25" i="58"/>
  <c r="Q25" i="7"/>
  <c r="Q25" i="40"/>
  <c r="Q25" i="36"/>
  <c r="K27" i="60"/>
  <c r="K27" i="62"/>
  <c r="K27" i="64"/>
  <c r="K27" i="61"/>
  <c r="K27" i="55"/>
  <c r="K27" i="56"/>
  <c r="K27" i="63"/>
  <c r="K27" i="57"/>
  <c r="K27" i="53"/>
  <c r="K27" i="49"/>
  <c r="K27" i="51"/>
  <c r="K27" i="50"/>
  <c r="K27" i="45"/>
  <c r="K27" i="47"/>
  <c r="K27" i="48"/>
  <c r="K27" i="46"/>
  <c r="K27" i="12"/>
  <c r="K27" i="42"/>
  <c r="K27" i="52"/>
  <c r="K27" i="43"/>
  <c r="K27" i="41"/>
  <c r="K27" i="44"/>
  <c r="K27" i="40"/>
  <c r="K27" i="7"/>
  <c r="K27" i="59"/>
  <c r="K27" i="54"/>
  <c r="K27" i="36"/>
  <c r="K27" i="58"/>
  <c r="K27" i="39"/>
  <c r="S51" i="60"/>
  <c r="T51" i="60" s="1"/>
  <c r="U51" i="60" s="1"/>
  <c r="V51" i="60" s="1"/>
  <c r="O25" i="56"/>
  <c r="O25" i="62"/>
  <c r="O25" i="64"/>
  <c r="O25" i="59"/>
  <c r="O25" i="51"/>
  <c r="O25" i="50"/>
  <c r="O25" i="55"/>
  <c r="O25" i="54"/>
  <c r="O25" i="52"/>
  <c r="O25" i="63"/>
  <c r="O25" i="57"/>
  <c r="O25" i="60"/>
  <c r="O25" i="49"/>
  <c r="O25" i="61"/>
  <c r="O25" i="46"/>
  <c r="O25" i="53"/>
  <c r="O25" i="47"/>
  <c r="O25" i="12"/>
  <c r="O25" i="43"/>
  <c r="O25" i="41"/>
  <c r="O25" i="45"/>
  <c r="O25" i="36"/>
  <c r="O25" i="58"/>
  <c r="O25" i="39"/>
  <c r="O25" i="48"/>
  <c r="O25" i="7"/>
  <c r="O25" i="40"/>
  <c r="O25" i="44"/>
  <c r="O25" i="42"/>
  <c r="F27" i="56"/>
  <c r="F31" i="56" s="1"/>
  <c r="F27" i="63"/>
  <c r="F27" i="57"/>
  <c r="F27" i="60"/>
  <c r="F31" i="60" s="1"/>
  <c r="F34" i="60" s="1"/>
  <c r="F27" i="62"/>
  <c r="F27" i="64"/>
  <c r="F31" i="64" s="1"/>
  <c r="F27" i="59"/>
  <c r="F27" i="51"/>
  <c r="F27" i="50"/>
  <c r="F31" i="50" s="1"/>
  <c r="F27" i="53"/>
  <c r="F27" i="61"/>
  <c r="F27" i="48"/>
  <c r="F27" i="54"/>
  <c r="F27" i="52"/>
  <c r="F27" i="44"/>
  <c r="F31" i="44" s="1"/>
  <c r="F27" i="47"/>
  <c r="F27" i="46"/>
  <c r="F31" i="46" s="1"/>
  <c r="F27" i="45"/>
  <c r="F27" i="49"/>
  <c r="F31" i="49" s="1"/>
  <c r="F35" i="49" s="1"/>
  <c r="F27" i="55"/>
  <c r="F27" i="36"/>
  <c r="F31" i="36" s="1"/>
  <c r="F35" i="36" s="1"/>
  <c r="F27" i="58"/>
  <c r="F27" i="39"/>
  <c r="F27" i="12"/>
  <c r="F27" i="40"/>
  <c r="F27" i="42"/>
  <c r="F27" i="7"/>
  <c r="F27" i="41"/>
  <c r="F31" i="41" s="1"/>
  <c r="F27" i="43"/>
  <c r="I25" i="64"/>
  <c r="I25" i="56"/>
  <c r="I31" i="56" s="1"/>
  <c r="I34" i="56" s="1"/>
  <c r="I25" i="63"/>
  <c r="I25" i="57"/>
  <c r="I25" i="61"/>
  <c r="I25" i="51"/>
  <c r="I31" i="51" s="1"/>
  <c r="I25" i="50"/>
  <c r="I25" i="62"/>
  <c r="I25" i="54"/>
  <c r="I25" i="52"/>
  <c r="I25" i="60"/>
  <c r="I31" i="60" s="1"/>
  <c r="I25" i="55"/>
  <c r="I25" i="48"/>
  <c r="I25" i="49"/>
  <c r="I25" i="46"/>
  <c r="I25" i="53"/>
  <c r="I31" i="53" s="1"/>
  <c r="I25" i="42"/>
  <c r="I25" i="45"/>
  <c r="I25" i="43"/>
  <c r="I31" i="43" s="1"/>
  <c r="I25" i="41"/>
  <c r="I25" i="47"/>
  <c r="I25" i="40"/>
  <c r="I25" i="59"/>
  <c r="I25" i="7"/>
  <c r="I25" i="44"/>
  <c r="I25" i="12"/>
  <c r="I25" i="58"/>
  <c r="I31" i="58" s="1"/>
  <c r="I34" i="58" s="1"/>
  <c r="I25" i="39"/>
  <c r="I25" i="36"/>
  <c r="E27" i="61"/>
  <c r="E27" i="55"/>
  <c r="E27" i="60"/>
  <c r="E27" i="62"/>
  <c r="E27" i="64"/>
  <c r="E27" i="51"/>
  <c r="E27" i="50"/>
  <c r="E27" i="63"/>
  <c r="E27" i="57"/>
  <c r="E27" i="54"/>
  <c r="E27" i="52"/>
  <c r="E27" i="53"/>
  <c r="E27" i="56"/>
  <c r="E27" i="48"/>
  <c r="E27" i="46"/>
  <c r="E27" i="45"/>
  <c r="E27" i="49"/>
  <c r="E27" i="44"/>
  <c r="E27" i="47"/>
  <c r="E27" i="42"/>
  <c r="E27" i="36"/>
  <c r="E27" i="58"/>
  <c r="E27" i="39"/>
  <c r="E27" i="12"/>
  <c r="E27" i="40"/>
  <c r="E27" i="59"/>
  <c r="E27" i="43"/>
  <c r="E27" i="7"/>
  <c r="E27" i="41"/>
  <c r="C27" i="59"/>
  <c r="C27" i="63"/>
  <c r="C27" i="57"/>
  <c r="C27" i="60"/>
  <c r="C27" i="62"/>
  <c r="C27" i="55"/>
  <c r="C27" i="49"/>
  <c r="C27" i="64"/>
  <c r="C27" i="51"/>
  <c r="C27" i="50"/>
  <c r="C27" i="56"/>
  <c r="C27" i="54"/>
  <c r="C27" i="52"/>
  <c r="C27" i="61"/>
  <c r="C27" i="53"/>
  <c r="C27" i="48"/>
  <c r="C27" i="45"/>
  <c r="C27" i="43"/>
  <c r="C27" i="41"/>
  <c r="C27" i="40"/>
  <c r="C27" i="44"/>
  <c r="C27" i="46"/>
  <c r="C27" i="12"/>
  <c r="C27" i="47"/>
  <c r="C27" i="58"/>
  <c r="C27" i="39"/>
  <c r="C27" i="42"/>
  <c r="C27" i="36"/>
  <c r="C27" i="7"/>
  <c r="J25" i="64"/>
  <c r="J25" i="59"/>
  <c r="J25" i="61"/>
  <c r="J25" i="55"/>
  <c r="J25" i="56"/>
  <c r="J25" i="63"/>
  <c r="J25" i="57"/>
  <c r="J25" i="60"/>
  <c r="J25" i="49"/>
  <c r="J25" i="62"/>
  <c r="J25" i="54"/>
  <c r="J25" i="52"/>
  <c r="J25" i="47"/>
  <c r="J25" i="51"/>
  <c r="J25" i="46"/>
  <c r="J25" i="44"/>
  <c r="J25" i="53"/>
  <c r="J25" i="45"/>
  <c r="J25" i="43"/>
  <c r="J25" i="41"/>
  <c r="J25" i="40"/>
  <c r="J25" i="50"/>
  <c r="J25" i="48"/>
  <c r="J25" i="12"/>
  <c r="J25" i="42"/>
  <c r="J25" i="58"/>
  <c r="J25" i="39"/>
  <c r="J25" i="36"/>
  <c r="J25" i="7"/>
  <c r="C25" i="56"/>
  <c r="C31" i="56" s="1"/>
  <c r="C35" i="56" s="1"/>
  <c r="C25" i="62"/>
  <c r="C25" i="64"/>
  <c r="C25" i="59"/>
  <c r="C25" i="60"/>
  <c r="C25" i="51"/>
  <c r="C25" i="50"/>
  <c r="C25" i="61"/>
  <c r="C25" i="54"/>
  <c r="C25" i="52"/>
  <c r="C25" i="55"/>
  <c r="C25" i="63"/>
  <c r="C25" i="46"/>
  <c r="C25" i="47"/>
  <c r="C31" i="47" s="1"/>
  <c r="C35" i="47" s="1"/>
  <c r="C25" i="48"/>
  <c r="C25" i="53"/>
  <c r="C25" i="44"/>
  <c r="C25" i="49"/>
  <c r="C25" i="12"/>
  <c r="C25" i="43"/>
  <c r="C31" i="43" s="1"/>
  <c r="C35" i="43" s="1"/>
  <c r="C25" i="41"/>
  <c r="C31" i="41" s="1"/>
  <c r="C35" i="41" s="1"/>
  <c r="C25" i="57"/>
  <c r="C25" i="36"/>
  <c r="C25" i="58"/>
  <c r="C25" i="39"/>
  <c r="C25" i="45"/>
  <c r="C25" i="40"/>
  <c r="C25" i="42"/>
  <c r="C25" i="7"/>
  <c r="J27" i="60"/>
  <c r="J27" i="59"/>
  <c r="J27" i="61"/>
  <c r="J27" i="55"/>
  <c r="J27" i="56"/>
  <c r="J27" i="62"/>
  <c r="J27" i="63"/>
  <c r="J27" i="57"/>
  <c r="J27" i="53"/>
  <c r="J27" i="54"/>
  <c r="J27" i="52"/>
  <c r="J27" i="50"/>
  <c r="J27" i="51"/>
  <c r="J27" i="64"/>
  <c r="J27" i="49"/>
  <c r="J27" i="48"/>
  <c r="J27" i="45"/>
  <c r="J27" i="58"/>
  <c r="J27" i="12"/>
  <c r="J27" i="42"/>
  <c r="J27" i="40"/>
  <c r="J27" i="47"/>
  <c r="J27" i="7"/>
  <c r="J27" i="44"/>
  <c r="J27" i="43"/>
  <c r="J27" i="41"/>
  <c r="J27" i="36"/>
  <c r="J27" i="39"/>
  <c r="J27" i="46"/>
  <c r="Q32" i="4"/>
  <c r="O32" i="4"/>
  <c r="K32" i="4"/>
  <c r="K17" i="4"/>
  <c r="N35" i="4"/>
  <c r="N36" i="4"/>
  <c r="J32" i="4"/>
  <c r="P32" i="4"/>
  <c r="M35" i="4"/>
  <c r="L17" i="4"/>
  <c r="L32" i="4"/>
  <c r="I32" i="4"/>
  <c r="E32" i="4"/>
  <c r="C35" i="4"/>
  <c r="C36" i="4"/>
  <c r="D32" i="4"/>
  <c r="H32" i="4"/>
  <c r="V55" i="57"/>
  <c r="U51" i="56"/>
  <c r="T51" i="51" l="1"/>
  <c r="U51" i="51" s="1"/>
  <c r="V51" i="51" s="1"/>
  <c r="S58" i="51"/>
  <c r="H31" i="40"/>
  <c r="H31" i="54"/>
  <c r="F31" i="63"/>
  <c r="C145" i="69"/>
  <c r="G31" i="53"/>
  <c r="F31" i="53"/>
  <c r="G31" i="46"/>
  <c r="P31" i="44"/>
  <c r="M35" i="56"/>
  <c r="D31" i="41"/>
  <c r="D31" i="59"/>
  <c r="M31" i="51"/>
  <c r="M35" i="51" s="1"/>
  <c r="F34" i="7"/>
  <c r="H31" i="50"/>
  <c r="H35" i="50" s="1"/>
  <c r="F31" i="40"/>
  <c r="G32" i="40" s="1"/>
  <c r="G33" i="40" s="1"/>
  <c r="Q31" i="59"/>
  <c r="H31" i="43"/>
  <c r="I32" i="43" s="1"/>
  <c r="I33" i="43" s="1"/>
  <c r="H31" i="63"/>
  <c r="H31" i="57"/>
  <c r="H34" i="57" s="1"/>
  <c r="F31" i="48"/>
  <c r="G31" i="49"/>
  <c r="M31" i="64"/>
  <c r="M34" i="64" s="1"/>
  <c r="F36" i="4"/>
  <c r="F31" i="51"/>
  <c r="F35" i="51" s="1"/>
  <c r="H31" i="58"/>
  <c r="H34" i="58" s="1"/>
  <c r="F31" i="59"/>
  <c r="G32" i="59" s="1"/>
  <c r="G33" i="59" s="1"/>
  <c r="H31" i="36"/>
  <c r="H35" i="36" s="1"/>
  <c r="M31" i="57"/>
  <c r="M34" i="57" s="1"/>
  <c r="F31" i="12"/>
  <c r="F35" i="12" s="1"/>
  <c r="M31" i="47"/>
  <c r="M34" i="47" s="1"/>
  <c r="G33" i="4"/>
  <c r="G34" i="4" s="1"/>
  <c r="H31" i="62"/>
  <c r="H34" i="62" s="1"/>
  <c r="M31" i="44"/>
  <c r="M35" i="44" s="1"/>
  <c r="F33" i="4"/>
  <c r="F34" i="4" s="1"/>
  <c r="F31" i="55"/>
  <c r="F35" i="55" s="1"/>
  <c r="F31" i="45"/>
  <c r="F34" i="45" s="1"/>
  <c r="H31" i="39"/>
  <c r="I31" i="52"/>
  <c r="I35" i="52" s="1"/>
  <c r="F31" i="57"/>
  <c r="F34" i="57" s="1"/>
  <c r="G31" i="57"/>
  <c r="I31" i="41"/>
  <c r="I34" i="41" s="1"/>
  <c r="P31" i="45"/>
  <c r="P34" i="45" s="1"/>
  <c r="H31" i="45"/>
  <c r="H35" i="45" s="1"/>
  <c r="F31" i="42"/>
  <c r="F34" i="42" s="1"/>
  <c r="H31" i="41"/>
  <c r="H35" i="41" s="1"/>
  <c r="O31" i="44"/>
  <c r="O34" i="44" s="1"/>
  <c r="H31" i="42"/>
  <c r="I31" i="45"/>
  <c r="I35" i="45" s="1"/>
  <c r="F31" i="61"/>
  <c r="F35" i="61" s="1"/>
  <c r="G31" i="56"/>
  <c r="G34" i="56" s="1"/>
  <c r="F31" i="39"/>
  <c r="F35" i="39" s="1"/>
  <c r="I31" i="42"/>
  <c r="I32" i="42" s="1"/>
  <c r="I33" i="42" s="1"/>
  <c r="F31" i="58"/>
  <c r="F35" i="58" s="1"/>
  <c r="M31" i="12"/>
  <c r="M35" i="12" s="1"/>
  <c r="G35" i="4"/>
  <c r="C160" i="69"/>
  <c r="I31" i="49"/>
  <c r="I34" i="49" s="1"/>
  <c r="G36" i="4"/>
  <c r="I31" i="44"/>
  <c r="I32" i="44" s="1"/>
  <c r="I33" i="44" s="1"/>
  <c r="H31" i="59"/>
  <c r="H35" i="59" s="1"/>
  <c r="I31" i="55"/>
  <c r="I32" i="55" s="1"/>
  <c r="I33" i="55" s="1"/>
  <c r="F31" i="43"/>
  <c r="F35" i="43" s="1"/>
  <c r="F31" i="62"/>
  <c r="F35" i="62" s="1"/>
  <c r="H31" i="47"/>
  <c r="H35" i="47" s="1"/>
  <c r="F34" i="55"/>
  <c r="I31" i="40"/>
  <c r="I32" i="40" s="1"/>
  <c r="I33" i="40" s="1"/>
  <c r="H31" i="46"/>
  <c r="H32" i="46" s="1"/>
  <c r="H33" i="46" s="1"/>
  <c r="F31" i="52"/>
  <c r="F35" i="52" s="1"/>
  <c r="M31" i="61"/>
  <c r="M35" i="61" s="1"/>
  <c r="M36" i="4"/>
  <c r="J31" i="55"/>
  <c r="I31" i="50"/>
  <c r="I35" i="50" s="1"/>
  <c r="H31" i="53"/>
  <c r="H35" i="53" s="1"/>
  <c r="I31" i="36"/>
  <c r="G35" i="59"/>
  <c r="G31" i="52"/>
  <c r="G35" i="52" s="1"/>
  <c r="M31" i="36"/>
  <c r="M35" i="36" s="1"/>
  <c r="P31" i="50"/>
  <c r="M33" i="4"/>
  <c r="M34" i="4" s="1"/>
  <c r="F31" i="47"/>
  <c r="F35" i="47" s="1"/>
  <c r="H31" i="60"/>
  <c r="H34" i="60" s="1"/>
  <c r="M31" i="7"/>
  <c r="M35" i="7" s="1"/>
  <c r="D31" i="44"/>
  <c r="D35" i="44" s="1"/>
  <c r="H35" i="62"/>
  <c r="I31" i="47"/>
  <c r="I35" i="47" s="1"/>
  <c r="I31" i="62"/>
  <c r="I32" i="62" s="1"/>
  <c r="I33" i="62" s="1"/>
  <c r="F31" i="54"/>
  <c r="F34" i="54" s="1"/>
  <c r="P31" i="42"/>
  <c r="P31" i="59"/>
  <c r="Q32" i="59" s="1"/>
  <c r="Q33" i="59" s="1"/>
  <c r="H31" i="51"/>
  <c r="H35" i="51" s="1"/>
  <c r="P31" i="47"/>
  <c r="P35" i="47" s="1"/>
  <c r="G31" i="58"/>
  <c r="J31" i="64"/>
  <c r="I31" i="39"/>
  <c r="Q31" i="51"/>
  <c r="Q31" i="63"/>
  <c r="Q34" i="63" s="1"/>
  <c r="D31" i="54"/>
  <c r="D35" i="54" s="1"/>
  <c r="M31" i="39"/>
  <c r="M31" i="62"/>
  <c r="M34" i="62" s="1"/>
  <c r="M31" i="49"/>
  <c r="M34" i="49" s="1"/>
  <c r="C31" i="49"/>
  <c r="C35" i="49" s="1"/>
  <c r="I31" i="12"/>
  <c r="I34" i="12" s="1"/>
  <c r="G31" i="62"/>
  <c r="G34" i="62" s="1"/>
  <c r="H31" i="61"/>
  <c r="H34" i="61" s="1"/>
  <c r="M34" i="61"/>
  <c r="I31" i="63"/>
  <c r="I35" i="63" s="1"/>
  <c r="I31" i="48"/>
  <c r="I31" i="64"/>
  <c r="I35" i="64" s="1"/>
  <c r="Q31" i="49"/>
  <c r="Q35" i="49" s="1"/>
  <c r="G31" i="60"/>
  <c r="G32" i="60" s="1"/>
  <c r="G33" i="60" s="1"/>
  <c r="P31" i="53"/>
  <c r="P34" i="53" s="1"/>
  <c r="I31" i="7"/>
  <c r="I32" i="7" s="1"/>
  <c r="I33" i="7" s="1"/>
  <c r="H31" i="64"/>
  <c r="H34" i="64" s="1"/>
  <c r="G31" i="48"/>
  <c r="G35" i="48" s="1"/>
  <c r="G31" i="64"/>
  <c r="G34" i="64" s="1"/>
  <c r="I31" i="54"/>
  <c r="I34" i="54" s="1"/>
  <c r="G31" i="7"/>
  <c r="H32" i="7" s="1"/>
  <c r="H33" i="7" s="1"/>
  <c r="M35" i="60"/>
  <c r="G31" i="40"/>
  <c r="H32" i="40" s="1"/>
  <c r="H33" i="40" s="1"/>
  <c r="G34" i="55"/>
  <c r="G31" i="43"/>
  <c r="R25" i="40"/>
  <c r="S25" i="40" s="1"/>
  <c r="M31" i="54"/>
  <c r="M34" i="54" s="1"/>
  <c r="O31" i="7"/>
  <c r="O35" i="7" s="1"/>
  <c r="K31" i="61"/>
  <c r="K35" i="61" s="1"/>
  <c r="R25" i="7"/>
  <c r="S25" i="7" s="1"/>
  <c r="M31" i="52"/>
  <c r="M35" i="52" s="1"/>
  <c r="I31" i="46"/>
  <c r="R25" i="50"/>
  <c r="S25" i="50" s="1"/>
  <c r="P31" i="64"/>
  <c r="P34" i="64" s="1"/>
  <c r="M31" i="55"/>
  <c r="M35" i="55" s="1"/>
  <c r="I31" i="59"/>
  <c r="I34" i="59" s="1"/>
  <c r="J31" i="48"/>
  <c r="J34" i="48" s="1"/>
  <c r="R25" i="52"/>
  <c r="S25" i="52" s="1"/>
  <c r="G35" i="36"/>
  <c r="R25" i="43"/>
  <c r="S25" i="43" s="1"/>
  <c r="R25" i="62"/>
  <c r="S25" i="62" s="1"/>
  <c r="S26" i="4"/>
  <c r="T26" i="4" s="1"/>
  <c r="U26" i="4" s="1"/>
  <c r="V26" i="4" s="1"/>
  <c r="R25" i="47"/>
  <c r="M31" i="53"/>
  <c r="M34" i="53" s="1"/>
  <c r="R25" i="53"/>
  <c r="S25" i="53" s="1"/>
  <c r="K31" i="64"/>
  <c r="K35" i="64" s="1"/>
  <c r="R25" i="45"/>
  <c r="S25" i="45" s="1"/>
  <c r="G31" i="41"/>
  <c r="G31" i="51"/>
  <c r="G35" i="51" s="1"/>
  <c r="P31" i="52"/>
  <c r="P34" i="52" s="1"/>
  <c r="M31" i="46"/>
  <c r="M34" i="46" s="1"/>
  <c r="R25" i="49"/>
  <c r="S25" i="49" s="1"/>
  <c r="O31" i="53"/>
  <c r="O34" i="53" s="1"/>
  <c r="R25" i="64"/>
  <c r="I31" i="61"/>
  <c r="O31" i="64"/>
  <c r="O35" i="64" s="1"/>
  <c r="R25" i="46"/>
  <c r="S25" i="46" s="1"/>
  <c r="R25" i="54"/>
  <c r="S25" i="54" s="1"/>
  <c r="R25" i="56"/>
  <c r="S25" i="56" s="1"/>
  <c r="R25" i="41"/>
  <c r="S25" i="41" s="1"/>
  <c r="P31" i="46"/>
  <c r="P35" i="46" s="1"/>
  <c r="G31" i="39"/>
  <c r="G35" i="39" s="1"/>
  <c r="R25" i="55"/>
  <c r="S25" i="55" s="1"/>
  <c r="R25" i="39"/>
  <c r="R25" i="51"/>
  <c r="S25" i="51" s="1"/>
  <c r="R25" i="61"/>
  <c r="S25" i="61" s="1"/>
  <c r="G31" i="42"/>
  <c r="H32" i="42" s="1"/>
  <c r="H33" i="42" s="1"/>
  <c r="M31" i="59"/>
  <c r="M31" i="48"/>
  <c r="O31" i="43"/>
  <c r="O34" i="43" s="1"/>
  <c r="G31" i="50"/>
  <c r="G32" i="50" s="1"/>
  <c r="G33" i="50" s="1"/>
  <c r="J31" i="42"/>
  <c r="J34" i="42" s="1"/>
  <c r="R25" i="42"/>
  <c r="S25" i="42" s="1"/>
  <c r="H35" i="44"/>
  <c r="C31" i="51"/>
  <c r="C35" i="51" s="1"/>
  <c r="J31" i="54"/>
  <c r="J34" i="54" s="1"/>
  <c r="O31" i="60"/>
  <c r="O35" i="60" s="1"/>
  <c r="Q31" i="43"/>
  <c r="Q34" i="43" s="1"/>
  <c r="R25" i="58"/>
  <c r="S25" i="58" s="1"/>
  <c r="R25" i="12"/>
  <c r="S25" i="12" s="1"/>
  <c r="R25" i="59"/>
  <c r="S25" i="59" s="1"/>
  <c r="G31" i="12"/>
  <c r="G35" i="12" s="1"/>
  <c r="I31" i="57"/>
  <c r="I34" i="57" s="1"/>
  <c r="R25" i="36"/>
  <c r="S25" i="36" s="1"/>
  <c r="G31" i="63"/>
  <c r="G32" i="63" s="1"/>
  <c r="G33" i="63" s="1"/>
  <c r="H34" i="44"/>
  <c r="O31" i="58"/>
  <c r="O35" i="58" s="1"/>
  <c r="R25" i="44"/>
  <c r="S25" i="44" s="1"/>
  <c r="R25" i="48"/>
  <c r="S25" i="48" s="1"/>
  <c r="R25" i="60"/>
  <c r="S25" i="60" s="1"/>
  <c r="G31" i="44"/>
  <c r="H32" i="44" s="1"/>
  <c r="H33" i="44" s="1"/>
  <c r="D31" i="39"/>
  <c r="R32" i="4"/>
  <c r="R35" i="4" s="1"/>
  <c r="G31" i="54"/>
  <c r="D31" i="47"/>
  <c r="D35" i="47" s="1"/>
  <c r="G31" i="47"/>
  <c r="G34" i="47" s="1"/>
  <c r="C31" i="59"/>
  <c r="C35" i="59" s="1"/>
  <c r="R25" i="63"/>
  <c r="S25" i="63" s="1"/>
  <c r="H32" i="55"/>
  <c r="H33" i="55" s="1"/>
  <c r="R47" i="40"/>
  <c r="C42" i="69" s="1"/>
  <c r="C41" i="69"/>
  <c r="O31" i="50"/>
  <c r="G31" i="45"/>
  <c r="P31" i="49"/>
  <c r="P35" i="49" s="1"/>
  <c r="M34" i="45"/>
  <c r="R47" i="49"/>
  <c r="C142" i="69" s="1"/>
  <c r="C141" i="69"/>
  <c r="O31" i="42"/>
  <c r="L31" i="53"/>
  <c r="L34" i="53" s="1"/>
  <c r="R47" i="55"/>
  <c r="C202" i="69" s="1"/>
  <c r="C201" i="69"/>
  <c r="D31" i="64"/>
  <c r="R47" i="44"/>
  <c r="C92" i="69" s="1"/>
  <c r="C91" i="69"/>
  <c r="R47" i="7"/>
  <c r="C22" i="69" s="1"/>
  <c r="C21" i="69"/>
  <c r="J31" i="59"/>
  <c r="O31" i="46"/>
  <c r="O34" i="46" s="1"/>
  <c r="D31" i="50"/>
  <c r="D34" i="50" s="1"/>
  <c r="L31" i="12"/>
  <c r="L31" i="64"/>
  <c r="L35" i="64" s="1"/>
  <c r="M31" i="42"/>
  <c r="R47" i="51"/>
  <c r="C162" i="69" s="1"/>
  <c r="C161" i="69"/>
  <c r="R47" i="46"/>
  <c r="C112" i="69" s="1"/>
  <c r="C111" i="69"/>
  <c r="R47" i="52"/>
  <c r="C172" i="69" s="1"/>
  <c r="C171" i="69"/>
  <c r="R60" i="64"/>
  <c r="C296" i="69" s="1"/>
  <c r="C295" i="69"/>
  <c r="P31" i="58"/>
  <c r="P35" i="58" s="1"/>
  <c r="I35" i="58"/>
  <c r="O31" i="39"/>
  <c r="O34" i="39" s="1"/>
  <c r="K31" i="36"/>
  <c r="K34" i="36" s="1"/>
  <c r="K31" i="48"/>
  <c r="K31" i="60"/>
  <c r="K34" i="60" s="1"/>
  <c r="D31" i="45"/>
  <c r="P31" i="40"/>
  <c r="P35" i="40" s="1"/>
  <c r="E31" i="7"/>
  <c r="R47" i="59"/>
  <c r="C242" i="69" s="1"/>
  <c r="C241" i="69"/>
  <c r="R47" i="53"/>
  <c r="C182" i="69" s="1"/>
  <c r="C181" i="69"/>
  <c r="R60" i="63"/>
  <c r="C286" i="69" s="1"/>
  <c r="C285" i="69"/>
  <c r="M31" i="41"/>
  <c r="R47" i="50"/>
  <c r="C152" i="69" s="1"/>
  <c r="C151" i="69"/>
  <c r="C31" i="7"/>
  <c r="C35" i="7" s="1"/>
  <c r="D31" i="53"/>
  <c r="D34" i="53" s="1"/>
  <c r="R60" i="40"/>
  <c r="C46" i="69" s="1"/>
  <c r="C45" i="69"/>
  <c r="M31" i="63"/>
  <c r="R47" i="56"/>
  <c r="C212" i="69" s="1"/>
  <c r="C211" i="69"/>
  <c r="J31" i="40"/>
  <c r="J34" i="40" s="1"/>
  <c r="K31" i="63"/>
  <c r="M31" i="43"/>
  <c r="R47" i="48"/>
  <c r="C132" i="69" s="1"/>
  <c r="C131" i="69"/>
  <c r="J31" i="41"/>
  <c r="J35" i="41" s="1"/>
  <c r="O31" i="45"/>
  <c r="Q31" i="54"/>
  <c r="Q34" i="54" s="1"/>
  <c r="G31" i="61"/>
  <c r="G32" i="61" s="1"/>
  <c r="G33" i="61" s="1"/>
  <c r="M31" i="58"/>
  <c r="M35" i="50"/>
  <c r="M34" i="50"/>
  <c r="R47" i="41"/>
  <c r="C52" i="69" s="1"/>
  <c r="C51" i="69"/>
  <c r="C31" i="45"/>
  <c r="C35" i="45" s="1"/>
  <c r="C31" i="62"/>
  <c r="C35" i="62" s="1"/>
  <c r="R47" i="12"/>
  <c r="C82" i="69" s="1"/>
  <c r="C81" i="69"/>
  <c r="R47" i="58"/>
  <c r="C232" i="69" s="1"/>
  <c r="C231" i="69"/>
  <c r="P31" i="56"/>
  <c r="P34" i="56" s="1"/>
  <c r="E31" i="60"/>
  <c r="E35" i="60" s="1"/>
  <c r="R47" i="54"/>
  <c r="C192" i="69" s="1"/>
  <c r="C191" i="69"/>
  <c r="M31" i="40"/>
  <c r="R47" i="42"/>
  <c r="C62" i="69" s="1"/>
  <c r="C61" i="69"/>
  <c r="Q31" i="41"/>
  <c r="Q35" i="41" s="1"/>
  <c r="Q31" i="62"/>
  <c r="Q31" i="57"/>
  <c r="Q35" i="57" s="1"/>
  <c r="G32" i="36"/>
  <c r="G33" i="36" s="1"/>
  <c r="C31" i="12"/>
  <c r="C35" i="12" s="1"/>
  <c r="O31" i="48"/>
  <c r="O35" i="48" s="1"/>
  <c r="O31" i="49"/>
  <c r="O34" i="49" s="1"/>
  <c r="O31" i="56"/>
  <c r="O35" i="56" s="1"/>
  <c r="D31" i="42"/>
  <c r="D34" i="42" s="1"/>
  <c r="D31" i="63"/>
  <c r="D34" i="63" s="1"/>
  <c r="P31" i="61"/>
  <c r="P35" i="61" s="1"/>
  <c r="E31" i="40"/>
  <c r="E35" i="40" s="1"/>
  <c r="M34" i="12"/>
  <c r="E31" i="39"/>
  <c r="E35" i="39" s="1"/>
  <c r="O31" i="57"/>
  <c r="O35" i="57" s="1"/>
  <c r="J31" i="49"/>
  <c r="J34" i="49" s="1"/>
  <c r="O31" i="36"/>
  <c r="O34" i="36" s="1"/>
  <c r="O31" i="63"/>
  <c r="O35" i="63" s="1"/>
  <c r="K31" i="53"/>
  <c r="P31" i="60"/>
  <c r="L31" i="47"/>
  <c r="L34" i="47" s="1"/>
  <c r="L31" i="60"/>
  <c r="L35" i="60" s="1"/>
  <c r="C31" i="53"/>
  <c r="C35" i="53" s="1"/>
  <c r="C31" i="64"/>
  <c r="C35" i="64" s="1"/>
  <c r="O31" i="52"/>
  <c r="D31" i="40"/>
  <c r="D34" i="40" s="1"/>
  <c r="P31" i="7"/>
  <c r="P31" i="57"/>
  <c r="P34" i="57" s="1"/>
  <c r="L31" i="7"/>
  <c r="L34" i="7" s="1"/>
  <c r="L31" i="40"/>
  <c r="C31" i="44"/>
  <c r="C35" i="44" s="1"/>
  <c r="C31" i="42"/>
  <c r="C35" i="42" s="1"/>
  <c r="C31" i="40"/>
  <c r="C35" i="40" s="1"/>
  <c r="J31" i="57"/>
  <c r="J35" i="57" s="1"/>
  <c r="D31" i="12"/>
  <c r="D34" i="12" s="1"/>
  <c r="D31" i="56"/>
  <c r="D34" i="56" s="1"/>
  <c r="E31" i="53"/>
  <c r="E35" i="53" s="1"/>
  <c r="J31" i="62"/>
  <c r="J34" i="62" s="1"/>
  <c r="K31" i="50"/>
  <c r="K34" i="50" s="1"/>
  <c r="D31" i="55"/>
  <c r="L31" i="43"/>
  <c r="L35" i="43" s="1"/>
  <c r="C31" i="55"/>
  <c r="C35" i="55" s="1"/>
  <c r="L31" i="58"/>
  <c r="L31" i="49"/>
  <c r="L31" i="61"/>
  <c r="K31" i="40"/>
  <c r="K34" i="40" s="1"/>
  <c r="D31" i="36"/>
  <c r="D35" i="36" s="1"/>
  <c r="D31" i="60"/>
  <c r="P31" i="39"/>
  <c r="E31" i="41"/>
  <c r="E32" i="41" s="1"/>
  <c r="E33" i="41" s="1"/>
  <c r="E31" i="56"/>
  <c r="E34" i="56" s="1"/>
  <c r="Q31" i="7"/>
  <c r="Q34" i="7" s="1"/>
  <c r="Q31" i="45"/>
  <c r="Q34" i="45" s="1"/>
  <c r="Q31" i="53"/>
  <c r="Q34" i="53" s="1"/>
  <c r="Q31" i="44"/>
  <c r="Q34" i="44" s="1"/>
  <c r="Q31" i="36"/>
  <c r="S28" i="4"/>
  <c r="T28" i="4" s="1"/>
  <c r="U28" i="4" s="1"/>
  <c r="V28" i="4" s="1"/>
  <c r="Q31" i="60"/>
  <c r="Q35" i="60" s="1"/>
  <c r="Q31" i="39"/>
  <c r="Q31" i="46"/>
  <c r="Q34" i="46" s="1"/>
  <c r="Q31" i="55"/>
  <c r="Q34" i="55" s="1"/>
  <c r="Q31" i="12"/>
  <c r="Q31" i="61"/>
  <c r="F34" i="50"/>
  <c r="F35" i="50"/>
  <c r="Q34" i="51"/>
  <c r="Q35" i="51"/>
  <c r="N31" i="42"/>
  <c r="N31" i="63"/>
  <c r="H35" i="12"/>
  <c r="H34" i="12"/>
  <c r="L34" i="64"/>
  <c r="E31" i="57"/>
  <c r="C31" i="60"/>
  <c r="C35" i="60" s="1"/>
  <c r="J31" i="50"/>
  <c r="I35" i="48"/>
  <c r="I32" i="48"/>
  <c r="I33" i="48" s="1"/>
  <c r="I34" i="48"/>
  <c r="F35" i="45"/>
  <c r="F35" i="64"/>
  <c r="F34" i="64"/>
  <c r="Q31" i="56"/>
  <c r="K31" i="7"/>
  <c r="K31" i="45"/>
  <c r="K31" i="62"/>
  <c r="D31" i="43"/>
  <c r="D34" i="44"/>
  <c r="D31" i="57"/>
  <c r="N31" i="41"/>
  <c r="N31" i="61"/>
  <c r="N31" i="56"/>
  <c r="P34" i="54"/>
  <c r="P35" i="54"/>
  <c r="H34" i="7"/>
  <c r="H35" i="7"/>
  <c r="L31" i="44"/>
  <c r="L31" i="62"/>
  <c r="E31" i="43"/>
  <c r="E31" i="45"/>
  <c r="E31" i="63"/>
  <c r="J35" i="54"/>
  <c r="I34" i="60"/>
  <c r="I35" i="60"/>
  <c r="K31" i="39"/>
  <c r="G34" i="44"/>
  <c r="D31" i="49"/>
  <c r="J31" i="43"/>
  <c r="F35" i="44"/>
  <c r="F34" i="44"/>
  <c r="Q31" i="52"/>
  <c r="K31" i="58"/>
  <c r="G35" i="46"/>
  <c r="G34" i="46"/>
  <c r="G32" i="46"/>
  <c r="G33" i="46" s="1"/>
  <c r="N31" i="58"/>
  <c r="N31" i="55"/>
  <c r="L31" i="41"/>
  <c r="L31" i="45"/>
  <c r="L31" i="63"/>
  <c r="E31" i="42"/>
  <c r="E31" i="49"/>
  <c r="F32" i="49" s="1"/>
  <c r="F33" i="49" s="1"/>
  <c r="H35" i="40"/>
  <c r="H34" i="40"/>
  <c r="E31" i="50"/>
  <c r="F32" i="50" s="1"/>
  <c r="F33" i="50" s="1"/>
  <c r="J31" i="60"/>
  <c r="K31" i="56"/>
  <c r="N31" i="43"/>
  <c r="L31" i="57"/>
  <c r="H34" i="54"/>
  <c r="C31" i="39"/>
  <c r="C31" i="46"/>
  <c r="C35" i="46" s="1"/>
  <c r="J31" i="45"/>
  <c r="J31" i="63"/>
  <c r="F35" i="42"/>
  <c r="F34" i="63"/>
  <c r="F35" i="63"/>
  <c r="O31" i="41"/>
  <c r="O31" i="54"/>
  <c r="P32" i="54" s="1"/>
  <c r="P33" i="54" s="1"/>
  <c r="Q31" i="48"/>
  <c r="K31" i="46"/>
  <c r="K31" i="52"/>
  <c r="K31" i="59"/>
  <c r="G35" i="49"/>
  <c r="G34" i="49"/>
  <c r="G32" i="49"/>
  <c r="G33" i="49" s="1"/>
  <c r="G34" i="61"/>
  <c r="D31" i="58"/>
  <c r="D31" i="52"/>
  <c r="N31" i="36"/>
  <c r="N31" i="50"/>
  <c r="P35" i="45"/>
  <c r="P31" i="12"/>
  <c r="P35" i="64"/>
  <c r="H34" i="53"/>
  <c r="L31" i="39"/>
  <c r="L31" i="52"/>
  <c r="L31" i="56"/>
  <c r="E31" i="12"/>
  <c r="E31" i="52"/>
  <c r="O35" i="49"/>
  <c r="C31" i="48"/>
  <c r="C35" i="48" s="1"/>
  <c r="K31" i="57"/>
  <c r="N31" i="53"/>
  <c r="H35" i="54"/>
  <c r="C31" i="58"/>
  <c r="C35" i="58" s="1"/>
  <c r="C31" i="63"/>
  <c r="C35" i="63" s="1"/>
  <c r="J31" i="7"/>
  <c r="J31" i="53"/>
  <c r="J31" i="56"/>
  <c r="F35" i="56"/>
  <c r="F34" i="56"/>
  <c r="O31" i="55"/>
  <c r="Q31" i="42"/>
  <c r="K31" i="42"/>
  <c r="K31" i="54"/>
  <c r="N31" i="45"/>
  <c r="N31" i="51"/>
  <c r="P31" i="62"/>
  <c r="H35" i="42"/>
  <c r="H34" i="42"/>
  <c r="L31" i="54"/>
  <c r="L31" i="55"/>
  <c r="E31" i="44"/>
  <c r="F32" i="44" s="1"/>
  <c r="F33" i="44" s="1"/>
  <c r="E31" i="54"/>
  <c r="I35" i="55"/>
  <c r="I34" i="55"/>
  <c r="G35" i="53"/>
  <c r="G32" i="53"/>
  <c r="G33" i="53" s="1"/>
  <c r="G34" i="53"/>
  <c r="N31" i="48"/>
  <c r="C31" i="36"/>
  <c r="J31" i="36"/>
  <c r="J31" i="44"/>
  <c r="J34" i="55"/>
  <c r="J32" i="55"/>
  <c r="J33" i="55" s="1"/>
  <c r="J35" i="55"/>
  <c r="I35" i="43"/>
  <c r="I34" i="43"/>
  <c r="I34" i="50"/>
  <c r="F34" i="48"/>
  <c r="F35" i="48"/>
  <c r="O31" i="12"/>
  <c r="K31" i="44"/>
  <c r="N31" i="46"/>
  <c r="N31" i="59"/>
  <c r="P31" i="51"/>
  <c r="H34" i="63"/>
  <c r="H35" i="63"/>
  <c r="E31" i="55"/>
  <c r="N31" i="44"/>
  <c r="F35" i="41"/>
  <c r="F34" i="41"/>
  <c r="I35" i="56"/>
  <c r="C31" i="57"/>
  <c r="C35" i="57" s="1"/>
  <c r="C31" i="52"/>
  <c r="C35" i="52" s="1"/>
  <c r="J31" i="39"/>
  <c r="J31" i="46"/>
  <c r="J31" i="61"/>
  <c r="I35" i="51"/>
  <c r="I34" i="51"/>
  <c r="O31" i="47"/>
  <c r="O31" i="51"/>
  <c r="Q31" i="50"/>
  <c r="Q35" i="59"/>
  <c r="Q34" i="59"/>
  <c r="K31" i="12"/>
  <c r="K31" i="51"/>
  <c r="G32" i="45"/>
  <c r="G33" i="45" s="1"/>
  <c r="G34" i="45"/>
  <c r="D31" i="46"/>
  <c r="N31" i="40"/>
  <c r="S25" i="47"/>
  <c r="N31" i="47"/>
  <c r="S25" i="64"/>
  <c r="N31" i="64"/>
  <c r="P31" i="36"/>
  <c r="P35" i="44"/>
  <c r="P34" i="44"/>
  <c r="P31" i="63"/>
  <c r="H34" i="52"/>
  <c r="H35" i="52"/>
  <c r="H34" i="56"/>
  <c r="H35" i="56"/>
  <c r="L31" i="36"/>
  <c r="L31" i="48"/>
  <c r="R27" i="56"/>
  <c r="S27" i="56" s="1"/>
  <c r="T27" i="56" s="1"/>
  <c r="U27" i="56" s="1"/>
  <c r="V27" i="56" s="1"/>
  <c r="R27" i="63"/>
  <c r="S27" i="63" s="1"/>
  <c r="T27" i="63" s="1"/>
  <c r="U27" i="63" s="1"/>
  <c r="V27" i="63" s="1"/>
  <c r="R27" i="57"/>
  <c r="R31" i="57" s="1"/>
  <c r="R27" i="60"/>
  <c r="R27" i="62"/>
  <c r="R27" i="64"/>
  <c r="S27" i="64" s="1"/>
  <c r="T27" i="64" s="1"/>
  <c r="U27" i="64" s="1"/>
  <c r="V27" i="64" s="1"/>
  <c r="R27" i="59"/>
  <c r="R27" i="51"/>
  <c r="S27" i="51" s="1"/>
  <c r="T27" i="51" s="1"/>
  <c r="U27" i="51" s="1"/>
  <c r="V27" i="51" s="1"/>
  <c r="R27" i="50"/>
  <c r="S27" i="50" s="1"/>
  <c r="T27" i="50" s="1"/>
  <c r="U27" i="50" s="1"/>
  <c r="V27" i="50" s="1"/>
  <c r="R27" i="61"/>
  <c r="R27" i="53"/>
  <c r="R27" i="55"/>
  <c r="S27" i="55" s="1"/>
  <c r="T27" i="55" s="1"/>
  <c r="U27" i="55" s="1"/>
  <c r="V27" i="55" s="1"/>
  <c r="R27" i="48"/>
  <c r="S27" i="48" s="1"/>
  <c r="T27" i="48" s="1"/>
  <c r="U27" i="48" s="1"/>
  <c r="V27" i="48" s="1"/>
  <c r="R27" i="44"/>
  <c r="R27" i="49"/>
  <c r="R27" i="52"/>
  <c r="S27" i="52" s="1"/>
  <c r="T27" i="52" s="1"/>
  <c r="U27" i="52" s="1"/>
  <c r="V27" i="52" s="1"/>
  <c r="R27" i="47"/>
  <c r="S27" i="47" s="1"/>
  <c r="T27" i="47" s="1"/>
  <c r="U27" i="47" s="1"/>
  <c r="V27" i="47" s="1"/>
  <c r="R27" i="54"/>
  <c r="S27" i="54" s="1"/>
  <c r="T27" i="54" s="1"/>
  <c r="U27" i="54" s="1"/>
  <c r="V27" i="54" s="1"/>
  <c r="R27" i="58"/>
  <c r="S27" i="58" s="1"/>
  <c r="T27" i="58" s="1"/>
  <c r="U27" i="58" s="1"/>
  <c r="V27" i="58" s="1"/>
  <c r="R27" i="46"/>
  <c r="S27" i="46" s="1"/>
  <c r="T27" i="46" s="1"/>
  <c r="U27" i="46" s="1"/>
  <c r="V27" i="46" s="1"/>
  <c r="R27" i="36"/>
  <c r="R27" i="43"/>
  <c r="R27" i="39"/>
  <c r="R31" i="39" s="1"/>
  <c r="R27" i="45"/>
  <c r="R27" i="41"/>
  <c r="R27" i="12"/>
  <c r="S27" i="12" s="1"/>
  <c r="T27" i="12" s="1"/>
  <c r="U27" i="12" s="1"/>
  <c r="V27" i="12" s="1"/>
  <c r="R27" i="7"/>
  <c r="R27" i="40"/>
  <c r="R27" i="42"/>
  <c r="S27" i="42" s="1"/>
  <c r="T27" i="42" s="1"/>
  <c r="U27" i="42" s="1"/>
  <c r="V27" i="42" s="1"/>
  <c r="E31" i="46"/>
  <c r="F32" i="46" s="1"/>
  <c r="F33" i="46" s="1"/>
  <c r="E31" i="61"/>
  <c r="F35" i="46"/>
  <c r="F34" i="46"/>
  <c r="F34" i="59"/>
  <c r="F34" i="36"/>
  <c r="F34" i="49"/>
  <c r="I32" i="56"/>
  <c r="I33" i="56" s="1"/>
  <c r="F35" i="60"/>
  <c r="C31" i="54"/>
  <c r="C35" i="54" s="1"/>
  <c r="J31" i="58"/>
  <c r="J31" i="51"/>
  <c r="I35" i="61"/>
  <c r="F34" i="53"/>
  <c r="F35" i="53"/>
  <c r="O31" i="59"/>
  <c r="Q31" i="40"/>
  <c r="Q31" i="47"/>
  <c r="Q31" i="64"/>
  <c r="K31" i="47"/>
  <c r="K31" i="55"/>
  <c r="G34" i="40"/>
  <c r="G35" i="40"/>
  <c r="D31" i="48"/>
  <c r="D31" i="61"/>
  <c r="N31" i="52"/>
  <c r="N31" i="62"/>
  <c r="R61" i="39"/>
  <c r="R60" i="39"/>
  <c r="P31" i="48"/>
  <c r="H34" i="46"/>
  <c r="H35" i="46"/>
  <c r="H35" i="55"/>
  <c r="H34" i="55"/>
  <c r="L31" i="50"/>
  <c r="L31" i="51"/>
  <c r="E31" i="58"/>
  <c r="E31" i="48"/>
  <c r="E31" i="59"/>
  <c r="K31" i="43"/>
  <c r="P35" i="50"/>
  <c r="P34" i="50"/>
  <c r="I32" i="49"/>
  <c r="I33" i="49" s="1"/>
  <c r="D31" i="62"/>
  <c r="S25" i="39"/>
  <c r="N31" i="39"/>
  <c r="P31" i="55"/>
  <c r="O35" i="36"/>
  <c r="C31" i="61"/>
  <c r="C35" i="61" s="1"/>
  <c r="J31" i="47"/>
  <c r="I34" i="53"/>
  <c r="I32" i="53"/>
  <c r="I33" i="53" s="1"/>
  <c r="I35" i="53"/>
  <c r="O31" i="40"/>
  <c r="G34" i="51"/>
  <c r="D34" i="41"/>
  <c r="D32" i="41"/>
  <c r="D33" i="41" s="1"/>
  <c r="D35" i="41"/>
  <c r="D34" i="59"/>
  <c r="D35" i="59"/>
  <c r="N31" i="7"/>
  <c r="N31" i="54"/>
  <c r="N31" i="60"/>
  <c r="P31" i="41"/>
  <c r="H32" i="49"/>
  <c r="H33" i="49" s="1"/>
  <c r="H34" i="49"/>
  <c r="H35" i="49"/>
  <c r="L31" i="46"/>
  <c r="E34" i="7"/>
  <c r="E31" i="47"/>
  <c r="E31" i="64"/>
  <c r="F32" i="64" s="1"/>
  <c r="F33" i="64" s="1"/>
  <c r="D35" i="42"/>
  <c r="I34" i="39"/>
  <c r="I32" i="39"/>
  <c r="I33" i="39" s="1"/>
  <c r="I35" i="39"/>
  <c r="C31" i="50"/>
  <c r="C35" i="50" s="1"/>
  <c r="J31" i="12"/>
  <c r="J31" i="52"/>
  <c r="I34" i="46"/>
  <c r="I35" i="46"/>
  <c r="F34" i="51"/>
  <c r="O31" i="61"/>
  <c r="O31" i="62"/>
  <c r="Q31" i="58"/>
  <c r="K31" i="41"/>
  <c r="K31" i="49"/>
  <c r="G32" i="57"/>
  <c r="G33" i="57" s="1"/>
  <c r="D31" i="7"/>
  <c r="D31" i="51"/>
  <c r="N31" i="12"/>
  <c r="N31" i="49"/>
  <c r="O32" i="49" s="1"/>
  <c r="O33" i="49" s="1"/>
  <c r="S25" i="57"/>
  <c r="N31" i="57"/>
  <c r="P31" i="43"/>
  <c r="H34" i="39"/>
  <c r="H35" i="39"/>
  <c r="H35" i="48"/>
  <c r="H34" i="48"/>
  <c r="H32" i="59"/>
  <c r="H33" i="59" s="1"/>
  <c r="L31" i="42"/>
  <c r="L31" i="59"/>
  <c r="E31" i="36"/>
  <c r="F32" i="36" s="1"/>
  <c r="F33" i="36" s="1"/>
  <c r="E31" i="51"/>
  <c r="E31" i="62"/>
  <c r="I36" i="4"/>
  <c r="I35" i="4"/>
  <c r="I33" i="4"/>
  <c r="I34" i="4" s="1"/>
  <c r="P33" i="4"/>
  <c r="P34" i="4" s="1"/>
  <c r="P36" i="4"/>
  <c r="P35" i="4"/>
  <c r="L35" i="4"/>
  <c r="L33" i="4"/>
  <c r="L34" i="4" s="1"/>
  <c r="L36" i="4"/>
  <c r="J36" i="4"/>
  <c r="J35" i="4"/>
  <c r="J33" i="4"/>
  <c r="J34" i="4" s="1"/>
  <c r="D33" i="4"/>
  <c r="D34" i="4" s="1"/>
  <c r="D36" i="4"/>
  <c r="D35" i="4"/>
  <c r="E33" i="4"/>
  <c r="E34" i="4" s="1"/>
  <c r="E36" i="4"/>
  <c r="E35" i="4"/>
  <c r="O35" i="4"/>
  <c r="R43" i="4" s="1"/>
  <c r="O33" i="4"/>
  <c r="O34" i="4" s="1"/>
  <c r="O36" i="4"/>
  <c r="H36" i="4"/>
  <c r="H35" i="4"/>
  <c r="H33" i="4"/>
  <c r="H34" i="4" s="1"/>
  <c r="K36" i="4"/>
  <c r="K35" i="4"/>
  <c r="K33" i="4"/>
  <c r="K34" i="4" s="1"/>
  <c r="Q33" i="4"/>
  <c r="Q34" i="4" s="1"/>
  <c r="Q36" i="4"/>
  <c r="Q35" i="4"/>
  <c r="V51" i="56"/>
  <c r="G35" i="7" l="1"/>
  <c r="G34" i="7"/>
  <c r="I34" i="63"/>
  <c r="I34" i="64"/>
  <c r="D32" i="42"/>
  <c r="D33" i="42" s="1"/>
  <c r="M34" i="51"/>
  <c r="H34" i="59"/>
  <c r="L32" i="43"/>
  <c r="L33" i="43" s="1"/>
  <c r="F34" i="43"/>
  <c r="I32" i="63"/>
  <c r="I33" i="63" s="1"/>
  <c r="M35" i="64"/>
  <c r="Q35" i="63"/>
  <c r="I34" i="45"/>
  <c r="H32" i="41"/>
  <c r="H33" i="41" s="1"/>
  <c r="H32" i="43"/>
  <c r="H33" i="43" s="1"/>
  <c r="I34" i="52"/>
  <c r="F35" i="59"/>
  <c r="F35" i="57"/>
  <c r="Q34" i="49"/>
  <c r="O34" i="7"/>
  <c r="M32" i="64"/>
  <c r="M33" i="64" s="1"/>
  <c r="G34" i="60"/>
  <c r="G32" i="56"/>
  <c r="G33" i="56" s="1"/>
  <c r="F32" i="7"/>
  <c r="F33" i="7" s="1"/>
  <c r="F34" i="39"/>
  <c r="F34" i="12"/>
  <c r="F35" i="40"/>
  <c r="G35" i="56"/>
  <c r="G35" i="47"/>
  <c r="H34" i="50"/>
  <c r="I34" i="62"/>
  <c r="I32" i="50"/>
  <c r="I33" i="50" s="1"/>
  <c r="F34" i="40"/>
  <c r="H34" i="43"/>
  <c r="I32" i="58"/>
  <c r="I33" i="58" s="1"/>
  <c r="H32" i="56"/>
  <c r="H33" i="56" s="1"/>
  <c r="D32" i="47"/>
  <c r="D33" i="47" s="1"/>
  <c r="I35" i="41"/>
  <c r="H35" i="43"/>
  <c r="G34" i="63"/>
  <c r="F34" i="61"/>
  <c r="F32" i="59"/>
  <c r="F33" i="59" s="1"/>
  <c r="F35" i="7"/>
  <c r="G32" i="7"/>
  <c r="G33" i="7" s="1"/>
  <c r="H32" i="57"/>
  <c r="H33" i="57" s="1"/>
  <c r="M35" i="49"/>
  <c r="I32" i="46"/>
  <c r="I33" i="46" s="1"/>
  <c r="I34" i="7"/>
  <c r="I32" i="45"/>
  <c r="I33" i="45" s="1"/>
  <c r="H32" i="45"/>
  <c r="H33" i="45" s="1"/>
  <c r="P35" i="53"/>
  <c r="I35" i="7"/>
  <c r="G35" i="42"/>
  <c r="I35" i="12"/>
  <c r="G32" i="55"/>
  <c r="G33" i="55" s="1"/>
  <c r="D34" i="47"/>
  <c r="H35" i="57"/>
  <c r="D32" i="59"/>
  <c r="D33" i="59" s="1"/>
  <c r="H34" i="45"/>
  <c r="E32" i="42"/>
  <c r="E33" i="42" s="1"/>
  <c r="M32" i="12"/>
  <c r="M33" i="12" s="1"/>
  <c r="I32" i="12"/>
  <c r="I33" i="12" s="1"/>
  <c r="G32" i="51"/>
  <c r="G33" i="51" s="1"/>
  <c r="G35" i="60"/>
  <c r="H32" i="50"/>
  <c r="H33" i="50" s="1"/>
  <c r="Q32" i="42"/>
  <c r="Q33" i="42" s="1"/>
  <c r="H34" i="47"/>
  <c r="M34" i="36"/>
  <c r="I32" i="36"/>
  <c r="I33" i="36" s="1"/>
  <c r="I35" i="40"/>
  <c r="H32" i="47"/>
  <c r="H33" i="47" s="1"/>
  <c r="P32" i="42"/>
  <c r="P33" i="42" s="1"/>
  <c r="I35" i="59"/>
  <c r="F34" i="62"/>
  <c r="E34" i="53"/>
  <c r="H32" i="53"/>
  <c r="H33" i="53" s="1"/>
  <c r="I34" i="40"/>
  <c r="I35" i="62"/>
  <c r="H32" i="36"/>
  <c r="H33" i="36" s="1"/>
  <c r="H34" i="36"/>
  <c r="I34" i="42"/>
  <c r="G35" i="57"/>
  <c r="I35" i="42"/>
  <c r="D35" i="63"/>
  <c r="I34" i="47"/>
  <c r="I32" i="52"/>
  <c r="I33" i="52" s="1"/>
  <c r="M34" i="44"/>
  <c r="H32" i="58"/>
  <c r="H33" i="58" s="1"/>
  <c r="G34" i="57"/>
  <c r="M35" i="57"/>
  <c r="M35" i="53"/>
  <c r="H34" i="41"/>
  <c r="D32" i="64"/>
  <c r="D33" i="64" s="1"/>
  <c r="H35" i="58"/>
  <c r="M35" i="47"/>
  <c r="O35" i="44"/>
  <c r="I32" i="57"/>
  <c r="I33" i="57" s="1"/>
  <c r="P35" i="52"/>
  <c r="M35" i="62"/>
  <c r="H32" i="52"/>
  <c r="H33" i="52" s="1"/>
  <c r="P32" i="45"/>
  <c r="P33" i="45" s="1"/>
  <c r="P32" i="44"/>
  <c r="P33" i="44" s="1"/>
  <c r="I32" i="41"/>
  <c r="I33" i="41" s="1"/>
  <c r="G34" i="52"/>
  <c r="F34" i="52"/>
  <c r="L34" i="12"/>
  <c r="J34" i="41"/>
  <c r="G32" i="52"/>
  <c r="G33" i="52" s="1"/>
  <c r="J32" i="41"/>
  <c r="J33" i="41" s="1"/>
  <c r="G34" i="43"/>
  <c r="F35" i="54"/>
  <c r="D34" i="54"/>
  <c r="G35" i="43"/>
  <c r="I32" i="47"/>
  <c r="I33" i="47" s="1"/>
  <c r="P35" i="59"/>
  <c r="P32" i="50"/>
  <c r="P33" i="50" s="1"/>
  <c r="J35" i="42"/>
  <c r="R31" i="43"/>
  <c r="G34" i="58"/>
  <c r="I35" i="57"/>
  <c r="M34" i="7"/>
  <c r="F32" i="42"/>
  <c r="F33" i="42" s="1"/>
  <c r="G35" i="58"/>
  <c r="I34" i="44"/>
  <c r="L32" i="40"/>
  <c r="L33" i="40" s="1"/>
  <c r="J32" i="42"/>
  <c r="J33" i="42" s="1"/>
  <c r="P34" i="46"/>
  <c r="F32" i="56"/>
  <c r="F33" i="56" s="1"/>
  <c r="I35" i="44"/>
  <c r="R33" i="4"/>
  <c r="R34" i="4" s="1"/>
  <c r="M35" i="46"/>
  <c r="G32" i="58"/>
  <c r="G33" i="58" s="1"/>
  <c r="J35" i="62"/>
  <c r="Q35" i="7"/>
  <c r="R36" i="4"/>
  <c r="M32" i="61"/>
  <c r="M33" i="61" s="1"/>
  <c r="Q32" i="46"/>
  <c r="Q33" i="46" s="1"/>
  <c r="D32" i="53"/>
  <c r="D33" i="53" s="1"/>
  <c r="P32" i="46"/>
  <c r="P33" i="46" s="1"/>
  <c r="H35" i="61"/>
  <c r="P34" i="61"/>
  <c r="F32" i="53"/>
  <c r="F33" i="53" s="1"/>
  <c r="H32" i="64"/>
  <c r="H33" i="64" s="1"/>
  <c r="P34" i="40"/>
  <c r="O32" i="63"/>
  <c r="O33" i="63" s="1"/>
  <c r="F34" i="58"/>
  <c r="J32" i="59"/>
  <c r="J33" i="59" s="1"/>
  <c r="I32" i="61"/>
  <c r="I33" i="61" s="1"/>
  <c r="H32" i="39"/>
  <c r="H33" i="39" s="1"/>
  <c r="H32" i="61"/>
  <c r="H33" i="61" s="1"/>
  <c r="I35" i="49"/>
  <c r="R31" i="7"/>
  <c r="R31" i="49"/>
  <c r="R35" i="49" s="1"/>
  <c r="J35" i="40"/>
  <c r="O32" i="7"/>
  <c r="O33" i="7" s="1"/>
  <c r="O34" i="48"/>
  <c r="G35" i="44"/>
  <c r="O32" i="56"/>
  <c r="O33" i="56" s="1"/>
  <c r="Q34" i="41"/>
  <c r="H32" i="12"/>
  <c r="H33" i="12" s="1"/>
  <c r="R31" i="41"/>
  <c r="R34" i="41" s="1"/>
  <c r="I32" i="51"/>
  <c r="I33" i="51" s="1"/>
  <c r="R31" i="53"/>
  <c r="R32" i="53" s="1"/>
  <c r="R33" i="53" s="1"/>
  <c r="R41" i="53" s="1"/>
  <c r="R54" i="53" s="1"/>
  <c r="J32" i="49"/>
  <c r="J33" i="49" s="1"/>
  <c r="G32" i="44"/>
  <c r="G33" i="44" s="1"/>
  <c r="J35" i="49"/>
  <c r="G35" i="64"/>
  <c r="Q35" i="54"/>
  <c r="G32" i="64"/>
  <c r="G33" i="64" s="1"/>
  <c r="F34" i="47"/>
  <c r="H32" i="48"/>
  <c r="H33" i="48" s="1"/>
  <c r="R31" i="59"/>
  <c r="R34" i="59" s="1"/>
  <c r="Q32" i="54"/>
  <c r="Q33" i="54" s="1"/>
  <c r="O34" i="63"/>
  <c r="H35" i="60"/>
  <c r="M34" i="55"/>
  <c r="I34" i="36"/>
  <c r="I35" i="36"/>
  <c r="H32" i="62"/>
  <c r="H33" i="62" s="1"/>
  <c r="G32" i="12"/>
  <c r="G33" i="12" s="1"/>
  <c r="G34" i="48"/>
  <c r="H32" i="60"/>
  <c r="H33" i="60" s="1"/>
  <c r="G32" i="47"/>
  <c r="G33" i="47" s="1"/>
  <c r="P32" i="52"/>
  <c r="P33" i="52" s="1"/>
  <c r="K34" i="61"/>
  <c r="G32" i="62"/>
  <c r="G33" i="62" s="1"/>
  <c r="O32" i="48"/>
  <c r="O33" i="48" s="1"/>
  <c r="I32" i="60"/>
  <c r="I33" i="60" s="1"/>
  <c r="O34" i="56"/>
  <c r="I34" i="61"/>
  <c r="G34" i="12"/>
  <c r="G35" i="62"/>
  <c r="G32" i="48"/>
  <c r="G33" i="48" s="1"/>
  <c r="H32" i="51"/>
  <c r="H33" i="51" s="1"/>
  <c r="H34" i="51"/>
  <c r="G32" i="54"/>
  <c r="G33" i="54" s="1"/>
  <c r="J32" i="64"/>
  <c r="J33" i="64" s="1"/>
  <c r="P34" i="47"/>
  <c r="Q32" i="41"/>
  <c r="Q33" i="41" s="1"/>
  <c r="O35" i="42"/>
  <c r="P34" i="58"/>
  <c r="P32" i="59"/>
  <c r="P33" i="59" s="1"/>
  <c r="D34" i="36"/>
  <c r="G35" i="61"/>
  <c r="P34" i="59"/>
  <c r="J35" i="64"/>
  <c r="J32" i="54"/>
  <c r="J33" i="54" s="1"/>
  <c r="E35" i="7"/>
  <c r="J34" i="64"/>
  <c r="R31" i="36"/>
  <c r="R32" i="36" s="1"/>
  <c r="R33" i="36" s="1"/>
  <c r="R41" i="36" s="1"/>
  <c r="R54" i="36" s="1"/>
  <c r="H32" i="63"/>
  <c r="H33" i="63" s="1"/>
  <c r="M32" i="53"/>
  <c r="M33" i="53" s="1"/>
  <c r="O34" i="50"/>
  <c r="G32" i="39"/>
  <c r="G33" i="39" s="1"/>
  <c r="O32" i="50"/>
  <c r="O33" i="50" s="1"/>
  <c r="D35" i="53"/>
  <c r="P32" i="53"/>
  <c r="P33" i="53" s="1"/>
  <c r="P34" i="42"/>
  <c r="P35" i="42"/>
  <c r="L35" i="53"/>
  <c r="O35" i="50"/>
  <c r="G34" i="39"/>
  <c r="O35" i="53"/>
  <c r="M34" i="52"/>
  <c r="D32" i="45"/>
  <c r="D33" i="45" s="1"/>
  <c r="R31" i="62"/>
  <c r="R35" i="62" s="1"/>
  <c r="G35" i="63"/>
  <c r="M35" i="39"/>
  <c r="M34" i="39"/>
  <c r="V32" i="4"/>
  <c r="K32" i="48"/>
  <c r="K33" i="48" s="1"/>
  <c r="I35" i="54"/>
  <c r="I32" i="64"/>
  <c r="I33" i="64" s="1"/>
  <c r="H35" i="64"/>
  <c r="G35" i="45"/>
  <c r="I32" i="54"/>
  <c r="I33" i="54" s="1"/>
  <c r="L35" i="12"/>
  <c r="J35" i="48"/>
  <c r="J32" i="48"/>
  <c r="J33" i="48" s="1"/>
  <c r="G32" i="43"/>
  <c r="G33" i="43" s="1"/>
  <c r="K32" i="64"/>
  <c r="K33" i="64" s="1"/>
  <c r="O34" i="42"/>
  <c r="P32" i="57"/>
  <c r="P33" i="57" s="1"/>
  <c r="K34" i="48"/>
  <c r="P32" i="60"/>
  <c r="P33" i="60" s="1"/>
  <c r="R31" i="45"/>
  <c r="R32" i="45" s="1"/>
  <c r="R33" i="45" s="1"/>
  <c r="R41" i="45" s="1"/>
  <c r="R54" i="45" s="1"/>
  <c r="K35" i="48"/>
  <c r="L32" i="53"/>
  <c r="L33" i="53" s="1"/>
  <c r="O32" i="64"/>
  <c r="O33" i="64" s="1"/>
  <c r="P35" i="57"/>
  <c r="O35" i="46"/>
  <c r="I32" i="59"/>
  <c r="I33" i="59" s="1"/>
  <c r="M35" i="54"/>
  <c r="L34" i="40"/>
  <c r="O32" i="42"/>
  <c r="O33" i="42" s="1"/>
  <c r="E32" i="64"/>
  <c r="E33" i="64" s="1"/>
  <c r="F32" i="60"/>
  <c r="F33" i="60" s="1"/>
  <c r="D34" i="45"/>
  <c r="J32" i="62"/>
  <c r="J33" i="62" s="1"/>
  <c r="Q32" i="49"/>
  <c r="Q33" i="49" s="1"/>
  <c r="O32" i="46"/>
  <c r="O33" i="46" s="1"/>
  <c r="J34" i="57"/>
  <c r="O35" i="39"/>
  <c r="R31" i="40"/>
  <c r="R32" i="40" s="1"/>
  <c r="R33" i="40" s="1"/>
  <c r="R41" i="40" s="1"/>
  <c r="R54" i="40" s="1"/>
  <c r="R31" i="60"/>
  <c r="R34" i="60" s="1"/>
  <c r="E32" i="53"/>
  <c r="E33" i="53" s="1"/>
  <c r="D32" i="63"/>
  <c r="D33" i="63" s="1"/>
  <c r="Q35" i="43"/>
  <c r="J35" i="59"/>
  <c r="L32" i="7"/>
  <c r="L33" i="7" s="1"/>
  <c r="K35" i="40"/>
  <c r="O32" i="57"/>
  <c r="O33" i="57" s="1"/>
  <c r="R31" i="44"/>
  <c r="R35" i="44" s="1"/>
  <c r="K35" i="36"/>
  <c r="M34" i="48"/>
  <c r="M35" i="48"/>
  <c r="K34" i="64"/>
  <c r="K32" i="36"/>
  <c r="K33" i="36" s="1"/>
  <c r="L35" i="40"/>
  <c r="P32" i="64"/>
  <c r="P33" i="64" s="1"/>
  <c r="L32" i="61"/>
  <c r="L33" i="61" s="1"/>
  <c r="M35" i="59"/>
  <c r="M34" i="59"/>
  <c r="G34" i="42"/>
  <c r="D32" i="55"/>
  <c r="D33" i="55" s="1"/>
  <c r="G32" i="42"/>
  <c r="G33" i="42" s="1"/>
  <c r="R31" i="61"/>
  <c r="R35" i="61" s="1"/>
  <c r="L34" i="61"/>
  <c r="D32" i="56"/>
  <c r="D33" i="56" s="1"/>
  <c r="D32" i="40"/>
  <c r="D33" i="40" s="1"/>
  <c r="L35" i="61"/>
  <c r="D35" i="56"/>
  <c r="D35" i="40"/>
  <c r="O32" i="43"/>
  <c r="O33" i="43" s="1"/>
  <c r="E32" i="60"/>
  <c r="E33" i="60" s="1"/>
  <c r="G34" i="54"/>
  <c r="G35" i="54"/>
  <c r="E34" i="40"/>
  <c r="G32" i="41"/>
  <c r="G33" i="41" s="1"/>
  <c r="Q32" i="44"/>
  <c r="Q33" i="44" s="1"/>
  <c r="P32" i="49"/>
  <c r="P33" i="49" s="1"/>
  <c r="H32" i="54"/>
  <c r="H33" i="54" s="1"/>
  <c r="Q32" i="57"/>
  <c r="Q33" i="57" s="1"/>
  <c r="G34" i="41"/>
  <c r="D35" i="12"/>
  <c r="O35" i="43"/>
  <c r="D35" i="45"/>
  <c r="O34" i="57"/>
  <c r="E34" i="60"/>
  <c r="D35" i="60"/>
  <c r="O34" i="60"/>
  <c r="D34" i="39"/>
  <c r="D35" i="39"/>
  <c r="O34" i="64"/>
  <c r="Q35" i="45"/>
  <c r="G35" i="41"/>
  <c r="O34" i="58"/>
  <c r="D32" i="12"/>
  <c r="D33" i="12" s="1"/>
  <c r="K32" i="40"/>
  <c r="K33" i="40" s="1"/>
  <c r="J32" i="40"/>
  <c r="J33" i="40" s="1"/>
  <c r="G34" i="50"/>
  <c r="G35" i="50"/>
  <c r="P32" i="58"/>
  <c r="P33" i="58" s="1"/>
  <c r="M35" i="43"/>
  <c r="M34" i="43"/>
  <c r="M32" i="60"/>
  <c r="M33" i="60" s="1"/>
  <c r="J34" i="59"/>
  <c r="J32" i="57"/>
  <c r="J33" i="57" s="1"/>
  <c r="M32" i="43"/>
  <c r="M33" i="43" s="1"/>
  <c r="O35" i="52"/>
  <c r="D34" i="60"/>
  <c r="F32" i="41"/>
  <c r="F33" i="41" s="1"/>
  <c r="O32" i="52"/>
  <c r="O33" i="52" s="1"/>
  <c r="M35" i="58"/>
  <c r="M34" i="58"/>
  <c r="D35" i="55"/>
  <c r="E34" i="39"/>
  <c r="O34" i="52"/>
  <c r="D35" i="50"/>
  <c r="D34" i="55"/>
  <c r="F32" i="39"/>
  <c r="F33" i="39" s="1"/>
  <c r="E32" i="39"/>
  <c r="E33" i="39" s="1"/>
  <c r="M35" i="63"/>
  <c r="M34" i="63"/>
  <c r="P32" i="56"/>
  <c r="P33" i="56" s="1"/>
  <c r="O35" i="45"/>
  <c r="O34" i="45"/>
  <c r="M34" i="42"/>
  <c r="M35" i="42"/>
  <c r="K35" i="63"/>
  <c r="K34" i="63"/>
  <c r="P35" i="60"/>
  <c r="D35" i="64"/>
  <c r="D34" i="64"/>
  <c r="M34" i="41"/>
  <c r="M35" i="41"/>
  <c r="P35" i="56"/>
  <c r="K35" i="60"/>
  <c r="P34" i="60"/>
  <c r="L32" i="64"/>
  <c r="L33" i="64" s="1"/>
  <c r="M32" i="40"/>
  <c r="M33" i="40" s="1"/>
  <c r="M35" i="40"/>
  <c r="M34" i="40"/>
  <c r="K32" i="60"/>
  <c r="K33" i="60" s="1"/>
  <c r="D32" i="44"/>
  <c r="D33" i="44" s="1"/>
  <c r="M32" i="58"/>
  <c r="M33" i="58" s="1"/>
  <c r="P34" i="49"/>
  <c r="S27" i="57"/>
  <c r="T27" i="57" s="1"/>
  <c r="U27" i="57" s="1"/>
  <c r="V27" i="57" s="1"/>
  <c r="R31" i="64"/>
  <c r="R35" i="64" s="1"/>
  <c r="U32" i="4"/>
  <c r="Q32" i="53"/>
  <c r="Q33" i="53" s="1"/>
  <c r="Q35" i="53"/>
  <c r="Q32" i="45"/>
  <c r="Q33" i="45" s="1"/>
  <c r="Q35" i="55"/>
  <c r="Q34" i="57"/>
  <c r="Q34" i="62"/>
  <c r="Q35" i="62"/>
  <c r="Q32" i="7"/>
  <c r="Q33" i="7" s="1"/>
  <c r="Q32" i="55"/>
  <c r="Q33" i="55" s="1"/>
  <c r="Q34" i="60"/>
  <c r="P35" i="39"/>
  <c r="P34" i="39"/>
  <c r="P32" i="39"/>
  <c r="P33" i="39" s="1"/>
  <c r="L35" i="58"/>
  <c r="F32" i="40"/>
  <c r="F33" i="40" s="1"/>
  <c r="K34" i="53"/>
  <c r="M32" i="47"/>
  <c r="M33" i="47" s="1"/>
  <c r="L32" i="47"/>
  <c r="L33" i="47" s="1"/>
  <c r="L32" i="58"/>
  <c r="L33" i="58" s="1"/>
  <c r="K32" i="53"/>
  <c r="K33" i="53" s="1"/>
  <c r="L35" i="47"/>
  <c r="S27" i="7"/>
  <c r="T27" i="7" s="1"/>
  <c r="U27" i="7" s="1"/>
  <c r="V27" i="7" s="1"/>
  <c r="S27" i="60"/>
  <c r="T27" i="60" s="1"/>
  <c r="U27" i="60" s="1"/>
  <c r="V27" i="60" s="1"/>
  <c r="L34" i="58"/>
  <c r="K35" i="50"/>
  <c r="E32" i="40"/>
  <c r="E33" i="40" s="1"/>
  <c r="K35" i="53"/>
  <c r="E32" i="56"/>
  <c r="E33" i="56" s="1"/>
  <c r="E35" i="56"/>
  <c r="R31" i="42"/>
  <c r="R35" i="42" s="1"/>
  <c r="L34" i="43"/>
  <c r="M32" i="49"/>
  <c r="M33" i="49" s="1"/>
  <c r="L35" i="49"/>
  <c r="L34" i="49"/>
  <c r="L35" i="7"/>
  <c r="M32" i="7"/>
  <c r="M33" i="7" s="1"/>
  <c r="P32" i="7"/>
  <c r="P33" i="7" s="1"/>
  <c r="P34" i="7"/>
  <c r="P35" i="7"/>
  <c r="L32" i="60"/>
  <c r="L33" i="60" s="1"/>
  <c r="L34" i="60"/>
  <c r="Q32" i="39"/>
  <c r="Q33" i="39" s="1"/>
  <c r="E35" i="41"/>
  <c r="E34" i="41"/>
  <c r="S27" i="41"/>
  <c r="T27" i="41" s="1"/>
  <c r="U27" i="41" s="1"/>
  <c r="V27" i="41" s="1"/>
  <c r="R31" i="51"/>
  <c r="R34" i="51" s="1"/>
  <c r="Q35" i="44"/>
  <c r="T32" i="4"/>
  <c r="U33" i="4" s="1"/>
  <c r="U34" i="4" s="1"/>
  <c r="U42" i="4" s="1"/>
  <c r="U55" i="4" s="1"/>
  <c r="S32" i="4"/>
  <c r="S33" i="4" s="1"/>
  <c r="S34" i="4" s="1"/>
  <c r="S42" i="4" s="1"/>
  <c r="S46" i="4" s="1"/>
  <c r="R31" i="58"/>
  <c r="R35" i="58" s="1"/>
  <c r="S27" i="43"/>
  <c r="T27" i="43" s="1"/>
  <c r="U27" i="43" s="1"/>
  <c r="V27" i="43" s="1"/>
  <c r="Q35" i="46"/>
  <c r="R31" i="56"/>
  <c r="R34" i="56" s="1"/>
  <c r="R31" i="46"/>
  <c r="R35" i="46" s="1"/>
  <c r="S27" i="59"/>
  <c r="T27" i="59" s="1"/>
  <c r="U27" i="59" s="1"/>
  <c r="V27" i="59" s="1"/>
  <c r="Q32" i="60"/>
  <c r="Q33" i="60" s="1"/>
  <c r="Q35" i="12"/>
  <c r="Q34" i="12"/>
  <c r="S27" i="44"/>
  <c r="T27" i="44" s="1"/>
  <c r="U27" i="44" s="1"/>
  <c r="V27" i="44" s="1"/>
  <c r="S27" i="53"/>
  <c r="T27" i="53" s="1"/>
  <c r="U27" i="53" s="1"/>
  <c r="V27" i="53" s="1"/>
  <c r="S27" i="36"/>
  <c r="T27" i="36" s="1"/>
  <c r="U27" i="36" s="1"/>
  <c r="V27" i="36" s="1"/>
  <c r="Q34" i="39"/>
  <c r="Q35" i="39"/>
  <c r="S27" i="39"/>
  <c r="T27" i="39" s="1"/>
  <c r="U27" i="39" s="1"/>
  <c r="V27" i="39" s="1"/>
  <c r="R31" i="50"/>
  <c r="R35" i="50" s="1"/>
  <c r="Q35" i="36"/>
  <c r="Q34" i="36"/>
  <c r="R31" i="54"/>
  <c r="R35" i="54" s="1"/>
  <c r="Q34" i="61"/>
  <c r="Q32" i="61"/>
  <c r="Q33" i="61" s="1"/>
  <c r="Q35" i="61"/>
  <c r="R32" i="57"/>
  <c r="R33" i="57" s="1"/>
  <c r="R41" i="57" s="1"/>
  <c r="R54" i="57" s="1"/>
  <c r="R34" i="57"/>
  <c r="R35" i="57"/>
  <c r="R32" i="41"/>
  <c r="R33" i="41" s="1"/>
  <c r="R35" i="39"/>
  <c r="R34" i="39"/>
  <c r="R32" i="39"/>
  <c r="R33" i="39" s="1"/>
  <c r="R41" i="39" s="1"/>
  <c r="C34" i="36"/>
  <c r="C35" i="36"/>
  <c r="E35" i="12"/>
  <c r="E34" i="12"/>
  <c r="E32" i="12"/>
  <c r="E33" i="12" s="1"/>
  <c r="T25" i="39"/>
  <c r="T25" i="45"/>
  <c r="L35" i="56"/>
  <c r="L32" i="56"/>
  <c r="L33" i="56" s="1"/>
  <c r="L34" i="56"/>
  <c r="M32" i="56"/>
  <c r="M33" i="56" s="1"/>
  <c r="D34" i="57"/>
  <c r="D35" i="57"/>
  <c r="D32" i="57"/>
  <c r="D33" i="57" s="1"/>
  <c r="E34" i="51"/>
  <c r="E35" i="51"/>
  <c r="E32" i="51"/>
  <c r="E33" i="51" s="1"/>
  <c r="T25" i="12"/>
  <c r="S31" i="12"/>
  <c r="N35" i="60"/>
  <c r="N34" i="60"/>
  <c r="N32" i="60"/>
  <c r="N33" i="60" s="1"/>
  <c r="O32" i="60"/>
  <c r="O33" i="60" s="1"/>
  <c r="P32" i="40"/>
  <c r="P33" i="40" s="1"/>
  <c r="O32" i="40"/>
  <c r="O33" i="40" s="1"/>
  <c r="O34" i="40"/>
  <c r="O35" i="40"/>
  <c r="D35" i="62"/>
  <c r="D34" i="62"/>
  <c r="D32" i="62"/>
  <c r="D33" i="62" s="1"/>
  <c r="L34" i="51"/>
  <c r="L32" i="51"/>
  <c r="L33" i="51" s="1"/>
  <c r="M32" i="51"/>
  <c r="M33" i="51" s="1"/>
  <c r="L35" i="51"/>
  <c r="N35" i="64"/>
  <c r="N34" i="64"/>
  <c r="N32" i="64"/>
  <c r="N33" i="64" s="1"/>
  <c r="S27" i="49"/>
  <c r="T27" i="49" s="1"/>
  <c r="U27" i="49" s="1"/>
  <c r="V27" i="49" s="1"/>
  <c r="J35" i="56"/>
  <c r="J34" i="56"/>
  <c r="J32" i="56"/>
  <c r="J33" i="56" s="1"/>
  <c r="M32" i="52"/>
  <c r="M33" i="52" s="1"/>
  <c r="L35" i="52"/>
  <c r="L34" i="52"/>
  <c r="L32" i="52"/>
  <c r="L33" i="52" s="1"/>
  <c r="T25" i="58"/>
  <c r="S31" i="58"/>
  <c r="K34" i="58"/>
  <c r="K32" i="58"/>
  <c r="K33" i="58" s="1"/>
  <c r="K35" i="58"/>
  <c r="E35" i="45"/>
  <c r="E34" i="45"/>
  <c r="E32" i="45"/>
  <c r="E33" i="45" s="1"/>
  <c r="K35" i="7"/>
  <c r="K32" i="7"/>
  <c r="K33" i="7" s="1"/>
  <c r="K34" i="7"/>
  <c r="F32" i="45"/>
  <c r="F33" i="45" s="1"/>
  <c r="N35" i="63"/>
  <c r="N34" i="63"/>
  <c r="N32" i="63"/>
  <c r="N33" i="63" s="1"/>
  <c r="T25" i="49"/>
  <c r="T25" i="43"/>
  <c r="P35" i="48"/>
  <c r="P34" i="48"/>
  <c r="P32" i="48"/>
  <c r="P33" i="48" s="1"/>
  <c r="O32" i="55"/>
  <c r="O33" i="55" s="1"/>
  <c r="O34" i="55"/>
  <c r="O35" i="55"/>
  <c r="E32" i="36"/>
  <c r="E33" i="36" s="1"/>
  <c r="E35" i="36"/>
  <c r="E34" i="36"/>
  <c r="K34" i="49"/>
  <c r="K32" i="49"/>
  <c r="K33" i="49" s="1"/>
  <c r="K35" i="49"/>
  <c r="L32" i="49"/>
  <c r="L33" i="49" s="1"/>
  <c r="T25" i="60"/>
  <c r="L35" i="50"/>
  <c r="L34" i="50"/>
  <c r="L32" i="50"/>
  <c r="L33" i="50" s="1"/>
  <c r="M32" i="50"/>
  <c r="M33" i="50" s="1"/>
  <c r="T25" i="64"/>
  <c r="S31" i="64"/>
  <c r="S27" i="40"/>
  <c r="T27" i="40" s="1"/>
  <c r="U27" i="40" s="1"/>
  <c r="V27" i="40" s="1"/>
  <c r="J35" i="53"/>
  <c r="J32" i="53"/>
  <c r="J33" i="53" s="1"/>
  <c r="J34" i="53"/>
  <c r="R31" i="12"/>
  <c r="L35" i="39"/>
  <c r="L34" i="39"/>
  <c r="L32" i="39"/>
  <c r="L33" i="39" s="1"/>
  <c r="M32" i="39"/>
  <c r="M33" i="39" s="1"/>
  <c r="Q35" i="48"/>
  <c r="Q34" i="48"/>
  <c r="Q32" i="48"/>
  <c r="Q33" i="48" s="1"/>
  <c r="Q34" i="52"/>
  <c r="Q32" i="52"/>
  <c r="Q33" i="52" s="1"/>
  <c r="Q35" i="52"/>
  <c r="E34" i="43"/>
  <c r="E32" i="43"/>
  <c r="E33" i="43" s="1"/>
  <c r="E35" i="43"/>
  <c r="Q34" i="56"/>
  <c r="Q35" i="56"/>
  <c r="Q32" i="56"/>
  <c r="Q33" i="56" s="1"/>
  <c r="T25" i="63"/>
  <c r="S31" i="63"/>
  <c r="D32" i="36"/>
  <c r="D33" i="36" s="1"/>
  <c r="O35" i="62"/>
  <c r="O34" i="62"/>
  <c r="O32" i="62"/>
  <c r="O33" i="62" s="1"/>
  <c r="N35" i="45"/>
  <c r="N34" i="45"/>
  <c r="N32" i="45"/>
  <c r="N33" i="45" s="1"/>
  <c r="O32" i="45"/>
  <c r="O33" i="45" s="1"/>
  <c r="C35" i="39"/>
  <c r="D32" i="39"/>
  <c r="D33" i="39" s="1"/>
  <c r="E35" i="58"/>
  <c r="E34" i="58"/>
  <c r="E32" i="58"/>
  <c r="E33" i="58" s="1"/>
  <c r="P35" i="51"/>
  <c r="P34" i="51"/>
  <c r="P32" i="51"/>
  <c r="P33" i="51" s="1"/>
  <c r="E34" i="63"/>
  <c r="E32" i="63"/>
  <c r="E33" i="63" s="1"/>
  <c r="E35" i="63"/>
  <c r="R56" i="4"/>
  <c r="L34" i="59"/>
  <c r="L35" i="59"/>
  <c r="L32" i="59"/>
  <c r="L33" i="59" s="1"/>
  <c r="M32" i="59"/>
  <c r="M33" i="59" s="1"/>
  <c r="D35" i="51"/>
  <c r="D34" i="51"/>
  <c r="D32" i="51"/>
  <c r="D33" i="51" s="1"/>
  <c r="K35" i="41"/>
  <c r="K34" i="41"/>
  <c r="K32" i="41"/>
  <c r="K33" i="41" s="1"/>
  <c r="N35" i="54"/>
  <c r="N32" i="54"/>
  <c r="N33" i="54" s="1"/>
  <c r="N34" i="54"/>
  <c r="N32" i="47"/>
  <c r="N33" i="47" s="1"/>
  <c r="N35" i="47"/>
  <c r="N34" i="47"/>
  <c r="Q32" i="50"/>
  <c r="Q33" i="50" s="1"/>
  <c r="Q35" i="50"/>
  <c r="Q34" i="50"/>
  <c r="J35" i="61"/>
  <c r="J34" i="61"/>
  <c r="J32" i="61"/>
  <c r="J33" i="61" s="1"/>
  <c r="N32" i="59"/>
  <c r="N33" i="59" s="1"/>
  <c r="N34" i="59"/>
  <c r="N35" i="59"/>
  <c r="E35" i="54"/>
  <c r="E32" i="54"/>
  <c r="E33" i="54" s="1"/>
  <c r="E34" i="54"/>
  <c r="D32" i="54"/>
  <c r="D33" i="54" s="1"/>
  <c r="J32" i="7"/>
  <c r="J33" i="7" s="1"/>
  <c r="J35" i="7"/>
  <c r="J34" i="7"/>
  <c r="N34" i="53"/>
  <c r="N35" i="53"/>
  <c r="N32" i="53"/>
  <c r="N33" i="53" s="1"/>
  <c r="O32" i="53"/>
  <c r="O33" i="53" s="1"/>
  <c r="R31" i="55"/>
  <c r="O34" i="54"/>
  <c r="O32" i="54"/>
  <c r="O33" i="54" s="1"/>
  <c r="O35" i="54"/>
  <c r="E34" i="49"/>
  <c r="E35" i="49"/>
  <c r="E32" i="49"/>
  <c r="E33" i="49" s="1"/>
  <c r="D34" i="49"/>
  <c r="D32" i="49"/>
  <c r="D33" i="49" s="1"/>
  <c r="D35" i="49"/>
  <c r="L35" i="62"/>
  <c r="M32" i="62"/>
  <c r="M33" i="62" s="1"/>
  <c r="L34" i="62"/>
  <c r="L32" i="62"/>
  <c r="L33" i="62" s="1"/>
  <c r="S27" i="61"/>
  <c r="T27" i="61" s="1"/>
  <c r="U27" i="61" s="1"/>
  <c r="V27" i="61" s="1"/>
  <c r="N35" i="42"/>
  <c r="N34" i="42"/>
  <c r="N32" i="42"/>
  <c r="N33" i="42" s="1"/>
  <c r="Q32" i="51"/>
  <c r="Q33" i="51" s="1"/>
  <c r="J34" i="12"/>
  <c r="J35" i="12"/>
  <c r="J32" i="12"/>
  <c r="J33" i="12" s="1"/>
  <c r="N35" i="39"/>
  <c r="N34" i="39"/>
  <c r="N32" i="39"/>
  <c r="N33" i="39" s="1"/>
  <c r="T25" i="55"/>
  <c r="S31" i="55"/>
  <c r="K34" i="62"/>
  <c r="K35" i="62"/>
  <c r="K32" i="62"/>
  <c r="K33" i="62" s="1"/>
  <c r="N35" i="12"/>
  <c r="N34" i="12"/>
  <c r="N32" i="12"/>
  <c r="N33" i="12" s="1"/>
  <c r="L32" i="46"/>
  <c r="L33" i="46" s="1"/>
  <c r="L35" i="46"/>
  <c r="L34" i="46"/>
  <c r="M32" i="46"/>
  <c r="M33" i="46" s="1"/>
  <c r="P34" i="12"/>
  <c r="P35" i="12"/>
  <c r="P32" i="12"/>
  <c r="P33" i="12" s="1"/>
  <c r="Q32" i="12"/>
  <c r="Q33" i="12" s="1"/>
  <c r="N35" i="58"/>
  <c r="N34" i="58"/>
  <c r="N32" i="58"/>
  <c r="N33" i="58" s="1"/>
  <c r="K34" i="45"/>
  <c r="K32" i="45"/>
  <c r="K33" i="45" s="1"/>
  <c r="K35" i="45"/>
  <c r="M32" i="42"/>
  <c r="M33" i="42" s="1"/>
  <c r="L35" i="42"/>
  <c r="L34" i="42"/>
  <c r="L32" i="42"/>
  <c r="L33" i="42" s="1"/>
  <c r="P35" i="43"/>
  <c r="P34" i="43"/>
  <c r="P32" i="43"/>
  <c r="P33" i="43" s="1"/>
  <c r="D34" i="7"/>
  <c r="D32" i="7"/>
  <c r="D33" i="7" s="1"/>
  <c r="E32" i="7"/>
  <c r="E33" i="7" s="1"/>
  <c r="D35" i="7"/>
  <c r="E35" i="64"/>
  <c r="E34" i="64"/>
  <c r="T25" i="54"/>
  <c r="S31" i="54"/>
  <c r="R31" i="47"/>
  <c r="E34" i="61"/>
  <c r="E32" i="61"/>
  <c r="E33" i="61" s="1"/>
  <c r="F32" i="61"/>
  <c r="F33" i="61" s="1"/>
  <c r="E35" i="61"/>
  <c r="T25" i="47"/>
  <c r="S31" i="47"/>
  <c r="O34" i="51"/>
  <c r="O32" i="51"/>
  <c r="O33" i="51" s="1"/>
  <c r="O35" i="51"/>
  <c r="J34" i="46"/>
  <c r="J32" i="46"/>
  <c r="J33" i="46" s="1"/>
  <c r="J35" i="46"/>
  <c r="O32" i="58"/>
  <c r="O33" i="58" s="1"/>
  <c r="T25" i="59"/>
  <c r="S27" i="62"/>
  <c r="T27" i="62" s="1"/>
  <c r="U27" i="62" s="1"/>
  <c r="V27" i="62" s="1"/>
  <c r="E34" i="44"/>
  <c r="E35" i="44"/>
  <c r="E32" i="44"/>
  <c r="E33" i="44" s="1"/>
  <c r="R31" i="52"/>
  <c r="T25" i="53"/>
  <c r="O34" i="41"/>
  <c r="O32" i="41"/>
  <c r="O33" i="41" s="1"/>
  <c r="O35" i="41"/>
  <c r="K32" i="56"/>
  <c r="K33" i="56" s="1"/>
  <c r="K35" i="56"/>
  <c r="K34" i="56"/>
  <c r="E34" i="42"/>
  <c r="E35" i="42"/>
  <c r="L35" i="44"/>
  <c r="L32" i="44"/>
  <c r="L33" i="44" s="1"/>
  <c r="L34" i="44"/>
  <c r="M32" i="44"/>
  <c r="M33" i="44" s="1"/>
  <c r="D34" i="43"/>
  <c r="D32" i="43"/>
  <c r="D33" i="43" s="1"/>
  <c r="D35" i="43"/>
  <c r="F32" i="43"/>
  <c r="F33" i="43" s="1"/>
  <c r="T25" i="42"/>
  <c r="S31" i="42"/>
  <c r="J35" i="58"/>
  <c r="J34" i="58"/>
  <c r="J32" i="58"/>
  <c r="J33" i="58" s="1"/>
  <c r="L32" i="12"/>
  <c r="L33" i="12" s="1"/>
  <c r="K35" i="12"/>
  <c r="K32" i="12"/>
  <c r="K33" i="12" s="1"/>
  <c r="K34" i="12"/>
  <c r="M32" i="36"/>
  <c r="M33" i="36" s="1"/>
  <c r="L34" i="36"/>
  <c r="L32" i="36"/>
  <c r="L33" i="36" s="1"/>
  <c r="L35" i="36"/>
  <c r="K35" i="44"/>
  <c r="K34" i="44"/>
  <c r="K32" i="44"/>
  <c r="K33" i="44" s="1"/>
  <c r="F32" i="51"/>
  <c r="F33" i="51" s="1"/>
  <c r="E35" i="47"/>
  <c r="E34" i="47"/>
  <c r="E32" i="47"/>
  <c r="E33" i="47" s="1"/>
  <c r="F32" i="47"/>
  <c r="F33" i="47" s="1"/>
  <c r="N32" i="7"/>
  <c r="N33" i="7" s="1"/>
  <c r="N35" i="7"/>
  <c r="N34" i="7"/>
  <c r="N32" i="62"/>
  <c r="N33" i="62" s="1"/>
  <c r="N35" i="62"/>
  <c r="N34" i="62"/>
  <c r="K35" i="55"/>
  <c r="K34" i="55"/>
  <c r="K32" i="55"/>
  <c r="K33" i="55" s="1"/>
  <c r="E35" i="46"/>
  <c r="E34" i="46"/>
  <c r="E32" i="46"/>
  <c r="E33" i="46" s="1"/>
  <c r="N32" i="40"/>
  <c r="N33" i="40" s="1"/>
  <c r="N34" i="40"/>
  <c r="N35" i="40"/>
  <c r="O32" i="47"/>
  <c r="O33" i="47" s="1"/>
  <c r="O35" i="47"/>
  <c r="O34" i="47"/>
  <c r="J32" i="39"/>
  <c r="J33" i="39" s="1"/>
  <c r="J35" i="39"/>
  <c r="J34" i="39"/>
  <c r="N35" i="46"/>
  <c r="N34" i="46"/>
  <c r="N32" i="46"/>
  <c r="N33" i="46" s="1"/>
  <c r="O35" i="12"/>
  <c r="O32" i="12"/>
  <c r="O33" i="12" s="1"/>
  <c r="O34" i="12"/>
  <c r="N35" i="48"/>
  <c r="N32" i="48"/>
  <c r="N33" i="48" s="1"/>
  <c r="N34" i="48"/>
  <c r="L35" i="55"/>
  <c r="L34" i="55"/>
  <c r="L32" i="55"/>
  <c r="L33" i="55" s="1"/>
  <c r="M32" i="55"/>
  <c r="M33" i="55" s="1"/>
  <c r="P32" i="47"/>
  <c r="P33" i="47" s="1"/>
  <c r="J34" i="60"/>
  <c r="J32" i="60"/>
  <c r="J33" i="60" s="1"/>
  <c r="J35" i="60"/>
  <c r="L34" i="63"/>
  <c r="L35" i="63"/>
  <c r="L32" i="63"/>
  <c r="L33" i="63" s="1"/>
  <c r="M32" i="63"/>
  <c r="M33" i="63" s="1"/>
  <c r="S27" i="45"/>
  <c r="T27" i="45" s="1"/>
  <c r="U27" i="45" s="1"/>
  <c r="V27" i="45" s="1"/>
  <c r="E34" i="57"/>
  <c r="E35" i="57"/>
  <c r="E32" i="57"/>
  <c r="E33" i="57" s="1"/>
  <c r="D32" i="60"/>
  <c r="D33" i="60" s="1"/>
  <c r="E34" i="62"/>
  <c r="E35" i="62"/>
  <c r="E32" i="62"/>
  <c r="E33" i="62" s="1"/>
  <c r="T25" i="7"/>
  <c r="K34" i="47"/>
  <c r="K32" i="47"/>
  <c r="K33" i="47" s="1"/>
  <c r="K35" i="47"/>
  <c r="T25" i="46"/>
  <c r="S31" i="46"/>
  <c r="T25" i="48"/>
  <c r="S31" i="48"/>
  <c r="P32" i="62"/>
  <c r="P33" i="62" s="1"/>
  <c r="P35" i="62"/>
  <c r="P34" i="62"/>
  <c r="Q32" i="62"/>
  <c r="Q33" i="62" s="1"/>
  <c r="N34" i="50"/>
  <c r="N32" i="50"/>
  <c r="N33" i="50" s="1"/>
  <c r="N35" i="50"/>
  <c r="F32" i="63"/>
  <c r="F33" i="63" s="1"/>
  <c r="E32" i="50"/>
  <c r="E33" i="50" s="1"/>
  <c r="E35" i="50"/>
  <c r="E34" i="50"/>
  <c r="L34" i="45"/>
  <c r="L35" i="45"/>
  <c r="L32" i="45"/>
  <c r="L33" i="45" s="1"/>
  <c r="M32" i="45"/>
  <c r="M33" i="45" s="1"/>
  <c r="N32" i="56"/>
  <c r="N33" i="56" s="1"/>
  <c r="N35" i="56"/>
  <c r="N34" i="56"/>
  <c r="O32" i="39"/>
  <c r="O33" i="39" s="1"/>
  <c r="O35" i="61"/>
  <c r="O34" i="61"/>
  <c r="O32" i="61"/>
  <c r="O33" i="61" s="1"/>
  <c r="M32" i="54"/>
  <c r="M33" i="54" s="1"/>
  <c r="L35" i="54"/>
  <c r="L34" i="54"/>
  <c r="L32" i="54"/>
  <c r="L33" i="54" s="1"/>
  <c r="Q32" i="43"/>
  <c r="Q33" i="43" s="1"/>
  <c r="J34" i="47"/>
  <c r="J32" i="47"/>
  <c r="J33" i="47" s="1"/>
  <c r="J35" i="47"/>
  <c r="P32" i="61"/>
  <c r="P33" i="61" s="1"/>
  <c r="T25" i="52"/>
  <c r="S31" i="52"/>
  <c r="Q35" i="64"/>
  <c r="Q34" i="64"/>
  <c r="Q32" i="64"/>
  <c r="Q33" i="64" s="1"/>
  <c r="P34" i="63"/>
  <c r="P32" i="63"/>
  <c r="P33" i="63" s="1"/>
  <c r="P35" i="63"/>
  <c r="F32" i="62"/>
  <c r="F33" i="62" s="1"/>
  <c r="N34" i="44"/>
  <c r="N35" i="44"/>
  <c r="O32" i="44"/>
  <c r="O33" i="44" s="1"/>
  <c r="N32" i="44"/>
  <c r="N33" i="44" s="1"/>
  <c r="K34" i="42"/>
  <c r="K32" i="42"/>
  <c r="K33" i="42" s="1"/>
  <c r="K35" i="42"/>
  <c r="R31" i="48"/>
  <c r="T25" i="50"/>
  <c r="S31" i="50"/>
  <c r="L34" i="41"/>
  <c r="L32" i="41"/>
  <c r="L33" i="41" s="1"/>
  <c r="L35" i="41"/>
  <c r="M32" i="41"/>
  <c r="M33" i="41" s="1"/>
  <c r="K34" i="39"/>
  <c r="K32" i="39"/>
  <c r="K33" i="39" s="1"/>
  <c r="K35" i="39"/>
  <c r="Q32" i="63"/>
  <c r="Q33" i="63" s="1"/>
  <c r="T25" i="56"/>
  <c r="S31" i="56"/>
  <c r="F32" i="54"/>
  <c r="F33" i="54" s="1"/>
  <c r="F32" i="58"/>
  <c r="F33" i="58" s="1"/>
  <c r="E35" i="48"/>
  <c r="E32" i="48"/>
  <c r="E33" i="48" s="1"/>
  <c r="E34" i="48"/>
  <c r="D35" i="58"/>
  <c r="D34" i="58"/>
  <c r="D32" i="58"/>
  <c r="D33" i="58" s="1"/>
  <c r="J35" i="50"/>
  <c r="J34" i="50"/>
  <c r="J32" i="50"/>
  <c r="J33" i="50" s="1"/>
  <c r="T25" i="62"/>
  <c r="T25" i="40"/>
  <c r="K35" i="54"/>
  <c r="K34" i="54"/>
  <c r="K32" i="54"/>
  <c r="K33" i="54" s="1"/>
  <c r="N34" i="57"/>
  <c r="N32" i="57"/>
  <c r="N33" i="57" s="1"/>
  <c r="N35" i="57"/>
  <c r="N35" i="52"/>
  <c r="N34" i="52"/>
  <c r="N32" i="52"/>
  <c r="N33" i="52" s="1"/>
  <c r="Q35" i="47"/>
  <c r="Q34" i="47"/>
  <c r="Q32" i="47"/>
  <c r="Q33" i="47" s="1"/>
  <c r="T25" i="44"/>
  <c r="F32" i="48"/>
  <c r="F33" i="48" s="1"/>
  <c r="T25" i="36"/>
  <c r="K34" i="59"/>
  <c r="K32" i="59"/>
  <c r="K33" i="59" s="1"/>
  <c r="K35" i="59"/>
  <c r="J34" i="63"/>
  <c r="J35" i="63"/>
  <c r="K32" i="63"/>
  <c r="K33" i="63" s="1"/>
  <c r="J32" i="63"/>
  <c r="J33" i="63" s="1"/>
  <c r="L34" i="57"/>
  <c r="L32" i="57"/>
  <c r="L33" i="57" s="1"/>
  <c r="M32" i="57"/>
  <c r="M33" i="57" s="1"/>
  <c r="L35" i="57"/>
  <c r="J35" i="43"/>
  <c r="J32" i="43"/>
  <c r="J33" i="43" s="1"/>
  <c r="J34" i="43"/>
  <c r="N34" i="61"/>
  <c r="N32" i="61"/>
  <c r="N33" i="61" s="1"/>
  <c r="N35" i="61"/>
  <c r="L34" i="48"/>
  <c r="L32" i="48"/>
  <c r="L33" i="48" s="1"/>
  <c r="L35" i="48"/>
  <c r="M32" i="48"/>
  <c r="M33" i="48" s="1"/>
  <c r="T25" i="41"/>
  <c r="T25" i="57"/>
  <c r="P34" i="41"/>
  <c r="P35" i="41"/>
  <c r="P32" i="41"/>
  <c r="P33" i="41" s="1"/>
  <c r="K32" i="43"/>
  <c r="K33" i="43" s="1"/>
  <c r="K35" i="43"/>
  <c r="K34" i="43"/>
  <c r="Q32" i="40"/>
  <c r="Q33" i="40" s="1"/>
  <c r="Q34" i="40"/>
  <c r="Q35" i="40"/>
  <c r="R35" i="43"/>
  <c r="R32" i="43"/>
  <c r="R33" i="43" s="1"/>
  <c r="E34" i="55"/>
  <c r="E32" i="55"/>
  <c r="E33" i="55" s="1"/>
  <c r="E35" i="55"/>
  <c r="F32" i="55"/>
  <c r="F33" i="55" s="1"/>
  <c r="J32" i="44"/>
  <c r="J33" i="44" s="1"/>
  <c r="J35" i="44"/>
  <c r="J34" i="44"/>
  <c r="T25" i="51"/>
  <c r="S31" i="51"/>
  <c r="K32" i="57"/>
  <c r="K33" i="57" s="1"/>
  <c r="K35" i="57"/>
  <c r="K34" i="57"/>
  <c r="N32" i="36"/>
  <c r="N33" i="36" s="1"/>
  <c r="N35" i="36"/>
  <c r="N34" i="36"/>
  <c r="K35" i="52"/>
  <c r="K34" i="52"/>
  <c r="K32" i="52"/>
  <c r="K33" i="52" s="1"/>
  <c r="J34" i="45"/>
  <c r="J35" i="45"/>
  <c r="J32" i="45"/>
  <c r="J33" i="45" s="1"/>
  <c r="R31" i="63"/>
  <c r="T25" i="61"/>
  <c r="D32" i="50"/>
  <c r="D33" i="50" s="1"/>
  <c r="O32" i="36"/>
  <c r="O33" i="36" s="1"/>
  <c r="Q34" i="42"/>
  <c r="Q35" i="42"/>
  <c r="D35" i="61"/>
  <c r="D32" i="61"/>
  <c r="D33" i="61" s="1"/>
  <c r="D34" i="61"/>
  <c r="N32" i="49"/>
  <c r="N33" i="49" s="1"/>
  <c r="N35" i="49"/>
  <c r="N34" i="49"/>
  <c r="Q35" i="58"/>
  <c r="Q34" i="58"/>
  <c r="Q32" i="58"/>
  <c r="Q33" i="58" s="1"/>
  <c r="J32" i="52"/>
  <c r="J33" i="52" s="1"/>
  <c r="J35" i="52"/>
  <c r="J34" i="52"/>
  <c r="P32" i="55"/>
  <c r="P33" i="55" s="1"/>
  <c r="P34" i="55"/>
  <c r="P35" i="55"/>
  <c r="E35" i="59"/>
  <c r="E34" i="59"/>
  <c r="E32" i="59"/>
  <c r="E33" i="59" s="1"/>
  <c r="D35" i="48"/>
  <c r="D34" i="48"/>
  <c r="D32" i="48"/>
  <c r="D33" i="48" s="1"/>
  <c r="O35" i="59"/>
  <c r="O32" i="59"/>
  <c r="O33" i="59" s="1"/>
  <c r="O34" i="59"/>
  <c r="J32" i="51"/>
  <c r="J33" i="51" s="1"/>
  <c r="J35" i="51"/>
  <c r="J34" i="51"/>
  <c r="P34" i="36"/>
  <c r="Q32" i="36"/>
  <c r="Q33" i="36" s="1"/>
  <c r="P35" i="36"/>
  <c r="P32" i="36"/>
  <c r="P33" i="36" s="1"/>
  <c r="D35" i="46"/>
  <c r="D34" i="46"/>
  <c r="D32" i="46"/>
  <c r="D33" i="46" s="1"/>
  <c r="K35" i="51"/>
  <c r="K34" i="51"/>
  <c r="K32" i="51"/>
  <c r="K33" i="51" s="1"/>
  <c r="K32" i="61"/>
  <c r="K33" i="61" s="1"/>
  <c r="K32" i="50"/>
  <c r="K33" i="50" s="1"/>
  <c r="F32" i="12"/>
  <c r="F33" i="12" s="1"/>
  <c r="J34" i="36"/>
  <c r="J35" i="36"/>
  <c r="J32" i="36"/>
  <c r="J33" i="36" s="1"/>
  <c r="N35" i="51"/>
  <c r="N34" i="51"/>
  <c r="N32" i="51"/>
  <c r="N33" i="51" s="1"/>
  <c r="E32" i="52"/>
  <c r="E33" i="52" s="1"/>
  <c r="E35" i="52"/>
  <c r="E34" i="52"/>
  <c r="D32" i="52"/>
  <c r="D33" i="52" s="1"/>
  <c r="D35" i="52"/>
  <c r="D34" i="52"/>
  <c r="K34" i="46"/>
  <c r="K32" i="46"/>
  <c r="K33" i="46" s="1"/>
  <c r="K35" i="46"/>
  <c r="F32" i="52"/>
  <c r="F33" i="52" s="1"/>
  <c r="N35" i="43"/>
  <c r="N32" i="43"/>
  <c r="N33" i="43" s="1"/>
  <c r="N34" i="43"/>
  <c r="N34" i="55"/>
  <c r="N35" i="55"/>
  <c r="N32" i="55"/>
  <c r="N33" i="55" s="1"/>
  <c r="F32" i="57"/>
  <c r="F33" i="57" s="1"/>
  <c r="N32" i="41"/>
  <c r="N33" i="41" s="1"/>
  <c r="N35" i="41"/>
  <c r="N34" i="41"/>
  <c r="R34" i="7" l="1"/>
  <c r="R35" i="7"/>
  <c r="R35" i="41"/>
  <c r="R42" i="4"/>
  <c r="R55" i="4" s="1"/>
  <c r="R32" i="60"/>
  <c r="R33" i="60" s="1"/>
  <c r="R35" i="40"/>
  <c r="R35" i="60"/>
  <c r="R32" i="54"/>
  <c r="R33" i="54" s="1"/>
  <c r="R32" i="49"/>
  <c r="R41" i="49" s="1"/>
  <c r="R54" i="49" s="1"/>
  <c r="R55" i="54"/>
  <c r="R34" i="49"/>
  <c r="R55" i="49" s="1"/>
  <c r="R34" i="53"/>
  <c r="R42" i="53" s="1"/>
  <c r="S42" i="53" s="1"/>
  <c r="R32" i="7"/>
  <c r="R33" i="7" s="1"/>
  <c r="R35" i="53"/>
  <c r="R35" i="45"/>
  <c r="R35" i="36"/>
  <c r="R32" i="62"/>
  <c r="R33" i="62" s="1"/>
  <c r="R41" i="62" s="1"/>
  <c r="R54" i="62" s="1"/>
  <c r="R34" i="62"/>
  <c r="R42" i="62" s="1"/>
  <c r="S42" i="62" s="1"/>
  <c r="R32" i="59"/>
  <c r="R33" i="59" s="1"/>
  <c r="R41" i="59" s="1"/>
  <c r="R54" i="59" s="1"/>
  <c r="R35" i="59"/>
  <c r="R34" i="44"/>
  <c r="R55" i="44" s="1"/>
  <c r="R34" i="36"/>
  <c r="R42" i="36" s="1"/>
  <c r="R32" i="44"/>
  <c r="R33" i="44" s="1"/>
  <c r="R41" i="44" s="1"/>
  <c r="R54" i="44" s="1"/>
  <c r="R34" i="45"/>
  <c r="V33" i="4"/>
  <c r="S31" i="57"/>
  <c r="S32" i="57" s="1"/>
  <c r="S33" i="57" s="1"/>
  <c r="S31" i="60"/>
  <c r="S32" i="60" s="1"/>
  <c r="S33" i="60" s="1"/>
  <c r="S41" i="60" s="1"/>
  <c r="S45" i="60" s="1"/>
  <c r="D250" i="69" s="1"/>
  <c r="R32" i="61"/>
  <c r="R33" i="61" s="1"/>
  <c r="R41" i="61" s="1"/>
  <c r="R54" i="61" s="1"/>
  <c r="S42" i="61"/>
  <c r="S31" i="43"/>
  <c r="S32" i="43" s="1"/>
  <c r="S33" i="43" s="1"/>
  <c r="S41" i="43" s="1"/>
  <c r="S54" i="43" s="1"/>
  <c r="R32" i="64"/>
  <c r="R33" i="64" s="1"/>
  <c r="R41" i="64" s="1"/>
  <c r="R54" i="64" s="1"/>
  <c r="S31" i="36"/>
  <c r="S32" i="36" s="1"/>
  <c r="S33" i="36" s="1"/>
  <c r="S41" i="36" s="1"/>
  <c r="R34" i="64"/>
  <c r="S32" i="51"/>
  <c r="S33" i="51" s="1"/>
  <c r="S41" i="51" s="1"/>
  <c r="S32" i="64"/>
  <c r="S33" i="64" s="1"/>
  <c r="S41" i="64" s="1"/>
  <c r="S31" i="41"/>
  <c r="S32" i="41" s="1"/>
  <c r="S33" i="41" s="1"/>
  <c r="S41" i="41" s="1"/>
  <c r="S45" i="41" s="1"/>
  <c r="D50" i="69" s="1"/>
  <c r="R35" i="56"/>
  <c r="R32" i="42"/>
  <c r="R33" i="42" s="1"/>
  <c r="R41" i="42" s="1"/>
  <c r="R54" i="42" s="1"/>
  <c r="S43" i="4"/>
  <c r="S56" i="4" s="1"/>
  <c r="S32" i="54"/>
  <c r="S33" i="54" s="1"/>
  <c r="S41" i="54" s="1"/>
  <c r="S45" i="54" s="1"/>
  <c r="D190" i="69" s="1"/>
  <c r="R55" i="42"/>
  <c r="R32" i="58"/>
  <c r="R33" i="58" s="1"/>
  <c r="R41" i="58" s="1"/>
  <c r="R54" i="58" s="1"/>
  <c r="S32" i="56"/>
  <c r="S33" i="56" s="1"/>
  <c r="S41" i="56" s="1"/>
  <c r="R34" i="58"/>
  <c r="S42" i="58" s="1"/>
  <c r="S55" i="4"/>
  <c r="S32" i="42"/>
  <c r="S33" i="42" s="1"/>
  <c r="S41" i="42" s="1"/>
  <c r="S32" i="58"/>
  <c r="S33" i="58" s="1"/>
  <c r="S41" i="58" s="1"/>
  <c r="S54" i="58" s="1"/>
  <c r="S31" i="53"/>
  <c r="S32" i="53" s="1"/>
  <c r="S33" i="53" s="1"/>
  <c r="S41" i="53" s="1"/>
  <c r="R42" i="39"/>
  <c r="S42" i="39" s="1"/>
  <c r="T42" i="39" s="1"/>
  <c r="S32" i="46"/>
  <c r="S33" i="46" s="1"/>
  <c r="S41" i="46" s="1"/>
  <c r="S32" i="7"/>
  <c r="R32" i="46"/>
  <c r="R33" i="46" s="1"/>
  <c r="R41" i="46" s="1"/>
  <c r="R54" i="46" s="1"/>
  <c r="R32" i="51"/>
  <c r="R33" i="51" s="1"/>
  <c r="R41" i="51" s="1"/>
  <c r="R54" i="51" s="1"/>
  <c r="R35" i="51"/>
  <c r="R34" i="46"/>
  <c r="R32" i="56"/>
  <c r="R33" i="56" s="1"/>
  <c r="R41" i="56" s="1"/>
  <c r="R54" i="56" s="1"/>
  <c r="S31" i="59"/>
  <c r="S32" i="59" s="1"/>
  <c r="S33" i="59" s="1"/>
  <c r="S41" i="59" s="1"/>
  <c r="S54" i="59" s="1"/>
  <c r="R32" i="50"/>
  <c r="R33" i="50" s="1"/>
  <c r="R41" i="50" s="1"/>
  <c r="R54" i="50" s="1"/>
  <c r="S31" i="40"/>
  <c r="S32" i="40" s="1"/>
  <c r="S33" i="40" s="1"/>
  <c r="S41" i="40" s="1"/>
  <c r="R34" i="50"/>
  <c r="R55" i="50" s="1"/>
  <c r="T33" i="4"/>
  <c r="T34" i="4" s="1"/>
  <c r="S32" i="50"/>
  <c r="S33" i="50" s="1"/>
  <c r="S41" i="50" s="1"/>
  <c r="S42" i="56"/>
  <c r="S31" i="44"/>
  <c r="S32" i="44" s="1"/>
  <c r="S33" i="44" s="1"/>
  <c r="S41" i="44" s="1"/>
  <c r="S32" i="12"/>
  <c r="S33" i="12" s="1"/>
  <c r="S31" i="62"/>
  <c r="S32" i="62" s="1"/>
  <c r="S33" i="62" s="1"/>
  <c r="S41" i="62" s="1"/>
  <c r="S45" i="62" s="1"/>
  <c r="D270" i="69" s="1"/>
  <c r="S32" i="55"/>
  <c r="S33" i="55" s="1"/>
  <c r="S41" i="55" s="1"/>
  <c r="S54" i="55" s="1"/>
  <c r="S31" i="39"/>
  <c r="S32" i="39" s="1"/>
  <c r="S33" i="39" s="1"/>
  <c r="S41" i="39" s="1"/>
  <c r="S45" i="39" s="1"/>
  <c r="D30" i="69" s="1"/>
  <c r="S31" i="49"/>
  <c r="S32" i="49" s="1"/>
  <c r="S33" i="49" s="1"/>
  <c r="S41" i="49" s="1"/>
  <c r="S59" i="4"/>
  <c r="S42" i="59"/>
  <c r="U25" i="59"/>
  <c r="T31" i="59"/>
  <c r="U25" i="55"/>
  <c r="T31" i="55"/>
  <c r="T32" i="55" s="1"/>
  <c r="T33" i="55" s="1"/>
  <c r="T41" i="55" s="1"/>
  <c r="T54" i="55" s="1"/>
  <c r="U25" i="41"/>
  <c r="T31" i="41"/>
  <c r="U25" i="36"/>
  <c r="T31" i="36"/>
  <c r="U25" i="54"/>
  <c r="T31" i="54"/>
  <c r="T32" i="54" s="1"/>
  <c r="T33" i="54" s="1"/>
  <c r="R35" i="55"/>
  <c r="R32" i="55"/>
  <c r="R33" i="55" s="1"/>
  <c r="U25" i="40"/>
  <c r="T31" i="40"/>
  <c r="R41" i="54"/>
  <c r="R54" i="54" s="1"/>
  <c r="U25" i="50"/>
  <c r="T31" i="50"/>
  <c r="T32" i="50" s="1"/>
  <c r="T33" i="50" s="1"/>
  <c r="T41" i="50" s="1"/>
  <c r="T54" i="50" s="1"/>
  <c r="U25" i="7"/>
  <c r="T31" i="7"/>
  <c r="U25" i="53"/>
  <c r="T31" i="53"/>
  <c r="S32" i="63"/>
  <c r="S33" i="63" s="1"/>
  <c r="S41" i="63" s="1"/>
  <c r="U25" i="64"/>
  <c r="T31" i="64"/>
  <c r="T32" i="64" s="1"/>
  <c r="T33" i="64" s="1"/>
  <c r="T41" i="64" s="1"/>
  <c r="T54" i="64" s="1"/>
  <c r="U25" i="43"/>
  <c r="T31" i="43"/>
  <c r="R41" i="60"/>
  <c r="R54" i="60" s="1"/>
  <c r="R35" i="63"/>
  <c r="R34" i="63"/>
  <c r="R32" i="63"/>
  <c r="R33" i="63" s="1"/>
  <c r="R41" i="63" s="1"/>
  <c r="R54" i="63" s="1"/>
  <c r="R34" i="48"/>
  <c r="R32" i="48"/>
  <c r="R33" i="48" s="1"/>
  <c r="R35" i="48"/>
  <c r="R32" i="52"/>
  <c r="R33" i="52" s="1"/>
  <c r="R41" i="52" s="1"/>
  <c r="R54" i="52" s="1"/>
  <c r="R35" i="52"/>
  <c r="R34" i="52"/>
  <c r="U25" i="63"/>
  <c r="T31" i="63"/>
  <c r="T32" i="63" s="1"/>
  <c r="T33" i="63" s="1"/>
  <c r="S31" i="45"/>
  <c r="S32" i="45" s="1"/>
  <c r="S33" i="45" s="1"/>
  <c r="U25" i="62"/>
  <c r="T31" i="62"/>
  <c r="U25" i="60"/>
  <c r="T31" i="60"/>
  <c r="U25" i="56"/>
  <c r="T31" i="56"/>
  <c r="T32" i="56" s="1"/>
  <c r="T33" i="56" s="1"/>
  <c r="T41" i="56" s="1"/>
  <c r="T54" i="56" s="1"/>
  <c r="U25" i="49"/>
  <c r="T31" i="49"/>
  <c r="U25" i="12"/>
  <c r="T31" i="12"/>
  <c r="T32" i="12" s="1"/>
  <c r="T33" i="12" s="1"/>
  <c r="T41" i="12" s="1"/>
  <c r="T54" i="12" s="1"/>
  <c r="U25" i="45"/>
  <c r="T31" i="45"/>
  <c r="U25" i="57"/>
  <c r="T31" i="57"/>
  <c r="U25" i="44"/>
  <c r="T31" i="44"/>
  <c r="S32" i="47"/>
  <c r="S33" i="47" s="1"/>
  <c r="S41" i="47" s="1"/>
  <c r="S32" i="52"/>
  <c r="S33" i="52" s="1"/>
  <c r="S32" i="48"/>
  <c r="S33" i="48" s="1"/>
  <c r="S41" i="48" s="1"/>
  <c r="U25" i="47"/>
  <c r="T31" i="47"/>
  <c r="T32" i="47" s="1"/>
  <c r="T33" i="47" s="1"/>
  <c r="T41" i="47" s="1"/>
  <c r="T54" i="47" s="1"/>
  <c r="U25" i="39"/>
  <c r="T31" i="39"/>
  <c r="R41" i="41"/>
  <c r="R54" i="41" s="1"/>
  <c r="T31" i="46"/>
  <c r="T32" i="46" s="1"/>
  <c r="T33" i="46" s="1"/>
  <c r="U25" i="46"/>
  <c r="U25" i="51"/>
  <c r="T31" i="51"/>
  <c r="T32" i="51" s="1"/>
  <c r="T33" i="51" s="1"/>
  <c r="T41" i="51" s="1"/>
  <c r="T54" i="51" s="1"/>
  <c r="S31" i="61"/>
  <c r="S32" i="61" s="1"/>
  <c r="S33" i="61" s="1"/>
  <c r="S41" i="61" s="1"/>
  <c r="R41" i="43"/>
  <c r="R54" i="43" s="1"/>
  <c r="U25" i="52"/>
  <c r="T31" i="52"/>
  <c r="T32" i="52" s="1"/>
  <c r="T33" i="52" s="1"/>
  <c r="T41" i="52" s="1"/>
  <c r="T54" i="52" s="1"/>
  <c r="U25" i="48"/>
  <c r="T31" i="48"/>
  <c r="T32" i="48" s="1"/>
  <c r="T33" i="48" s="1"/>
  <c r="T41" i="48" s="1"/>
  <c r="T54" i="48" s="1"/>
  <c r="R35" i="47"/>
  <c r="R34" i="47"/>
  <c r="R32" i="47"/>
  <c r="R33" i="47" s="1"/>
  <c r="U25" i="61"/>
  <c r="T31" i="61"/>
  <c r="U25" i="42"/>
  <c r="T31" i="42"/>
  <c r="T32" i="42" s="1"/>
  <c r="T33" i="42" s="1"/>
  <c r="T41" i="42" s="1"/>
  <c r="T54" i="42" s="1"/>
  <c r="R35" i="12"/>
  <c r="R32" i="12"/>
  <c r="R33" i="12" s="1"/>
  <c r="R41" i="12" s="1"/>
  <c r="R54" i="12" s="1"/>
  <c r="U25" i="58"/>
  <c r="T31" i="58"/>
  <c r="T32" i="58" s="1"/>
  <c r="T33" i="58" s="1"/>
  <c r="T41" i="58" s="1"/>
  <c r="T54" i="58" s="1"/>
  <c r="S33" i="7" l="1"/>
  <c r="S41" i="7" s="1"/>
  <c r="R54" i="7"/>
  <c r="R55" i="7"/>
  <c r="S46" i="57"/>
  <c r="S59" i="57" s="1"/>
  <c r="D225" i="69" s="1"/>
  <c r="T43" i="4"/>
  <c r="T56" i="4" s="1"/>
  <c r="T32" i="43"/>
  <c r="T33" i="43" s="1"/>
  <c r="T41" i="43" s="1"/>
  <c r="T54" i="43" s="1"/>
  <c r="S45" i="43"/>
  <c r="D70" i="69" s="1"/>
  <c r="T32" i="36"/>
  <c r="T33" i="36" s="1"/>
  <c r="T41" i="36" s="1"/>
  <c r="T54" i="36" s="1"/>
  <c r="S42" i="7"/>
  <c r="S54" i="60"/>
  <c r="T32" i="60"/>
  <c r="T33" i="60" s="1"/>
  <c r="T41" i="60" s="1"/>
  <c r="T54" i="60" s="1"/>
  <c r="T32" i="41"/>
  <c r="T33" i="41" s="1"/>
  <c r="T41" i="41" s="1"/>
  <c r="T54" i="41" s="1"/>
  <c r="S42" i="64"/>
  <c r="T42" i="64" s="1"/>
  <c r="R55" i="62"/>
  <c r="S54" i="54"/>
  <c r="S47" i="4"/>
  <c r="S60" i="4" s="1"/>
  <c r="S54" i="41"/>
  <c r="R55" i="53"/>
  <c r="T32" i="53"/>
  <c r="T33" i="53" s="1"/>
  <c r="T41" i="53" s="1"/>
  <c r="T54" i="53" s="1"/>
  <c r="R55" i="61"/>
  <c r="S45" i="59"/>
  <c r="D240" i="69" s="1"/>
  <c r="T32" i="62"/>
  <c r="T33" i="62" s="1"/>
  <c r="T41" i="62" s="1"/>
  <c r="T54" i="62" s="1"/>
  <c r="S42" i="44"/>
  <c r="S55" i="44" s="1"/>
  <c r="S45" i="58"/>
  <c r="S42" i="49"/>
  <c r="S46" i="49" s="1"/>
  <c r="T32" i="45"/>
  <c r="T33" i="45" s="1"/>
  <c r="T41" i="45" s="1"/>
  <c r="T54" i="45" s="1"/>
  <c r="T32" i="59"/>
  <c r="T33" i="59" s="1"/>
  <c r="T41" i="59" s="1"/>
  <c r="T54" i="59" s="1"/>
  <c r="T32" i="40"/>
  <c r="T33" i="40" s="1"/>
  <c r="T41" i="40" s="1"/>
  <c r="T54" i="40" s="1"/>
  <c r="S45" i="55"/>
  <c r="S42" i="60"/>
  <c r="T42" i="60" s="1"/>
  <c r="S46" i="39"/>
  <c r="T32" i="39"/>
  <c r="T33" i="39" s="1"/>
  <c r="T41" i="39" s="1"/>
  <c r="T45" i="39" s="1"/>
  <c r="E30" i="69" s="1"/>
  <c r="T32" i="7"/>
  <c r="T41" i="7" s="1"/>
  <c r="T54" i="7" s="1"/>
  <c r="T32" i="44"/>
  <c r="T33" i="44" s="1"/>
  <c r="T41" i="44" s="1"/>
  <c r="T54" i="44" s="1"/>
  <c r="S54" i="62"/>
  <c r="R55" i="46"/>
  <c r="S42" i="46"/>
  <c r="S46" i="46" s="1"/>
  <c r="R55" i="56"/>
  <c r="T42" i="4"/>
  <c r="V34" i="4"/>
  <c r="V42" i="4" s="1"/>
  <c r="V55" i="4" s="1"/>
  <c r="S42" i="54"/>
  <c r="S55" i="54" s="1"/>
  <c r="T32" i="49"/>
  <c r="T33" i="49" s="1"/>
  <c r="T41" i="49" s="1"/>
  <c r="T54" i="49" s="1"/>
  <c r="S42" i="50"/>
  <c r="S55" i="50" s="1"/>
  <c r="S42" i="42"/>
  <c r="T42" i="42" s="1"/>
  <c r="R55" i="59"/>
  <c r="S42" i="47"/>
  <c r="R55" i="47"/>
  <c r="R55" i="52"/>
  <c r="S42" i="52"/>
  <c r="S42" i="12"/>
  <c r="R55" i="12"/>
  <c r="R41" i="55"/>
  <c r="R54" i="55" s="1"/>
  <c r="T41" i="63"/>
  <c r="T54" i="63" s="1"/>
  <c r="T42" i="56"/>
  <c r="S46" i="56"/>
  <c r="S55" i="56"/>
  <c r="S58" i="41"/>
  <c r="D54" i="69" s="1"/>
  <c r="V25" i="36"/>
  <c r="V31" i="36" s="1"/>
  <c r="U31" i="36"/>
  <c r="V25" i="42"/>
  <c r="V31" i="42" s="1"/>
  <c r="U31" i="42"/>
  <c r="V25" i="39"/>
  <c r="V31" i="39" s="1"/>
  <c r="U31" i="39"/>
  <c r="V25" i="57"/>
  <c r="V31" i="57" s="1"/>
  <c r="U31" i="57"/>
  <c r="V25" i="53"/>
  <c r="V31" i="53" s="1"/>
  <c r="U31" i="53"/>
  <c r="U32" i="53" s="1"/>
  <c r="U33" i="53" s="1"/>
  <c r="U41" i="53" s="1"/>
  <c r="U54" i="53" s="1"/>
  <c r="T41" i="54"/>
  <c r="T54" i="54" s="1"/>
  <c r="V25" i="59"/>
  <c r="V31" i="59" s="1"/>
  <c r="U31" i="59"/>
  <c r="U32" i="59" s="1"/>
  <c r="U33" i="59" s="1"/>
  <c r="U41" i="59" s="1"/>
  <c r="U54" i="59" s="1"/>
  <c r="V25" i="56"/>
  <c r="V31" i="56" s="1"/>
  <c r="U31" i="56"/>
  <c r="U32" i="56" s="1"/>
  <c r="U33" i="56" s="1"/>
  <c r="U41" i="56" s="1"/>
  <c r="U54" i="56" s="1"/>
  <c r="S42" i="48"/>
  <c r="S45" i="46"/>
  <c r="D110" i="69" s="1"/>
  <c r="S54" i="46"/>
  <c r="R55" i="45"/>
  <c r="S42" i="45"/>
  <c r="V25" i="45"/>
  <c r="V31" i="45" s="1"/>
  <c r="U31" i="45"/>
  <c r="V25" i="60"/>
  <c r="V31" i="60" s="1"/>
  <c r="U31" i="60"/>
  <c r="U32" i="60" s="1"/>
  <c r="U33" i="60" s="1"/>
  <c r="U41" i="60" s="1"/>
  <c r="U54" i="60" s="1"/>
  <c r="S42" i="43"/>
  <c r="R55" i="43"/>
  <c r="V25" i="44"/>
  <c r="V31" i="44" s="1"/>
  <c r="U31" i="44"/>
  <c r="U32" i="44" s="1"/>
  <c r="U33" i="44" s="1"/>
  <c r="U41" i="44" s="1"/>
  <c r="U54" i="44" s="1"/>
  <c r="T46" i="39"/>
  <c r="E31" i="69" s="1"/>
  <c r="U42" i="39"/>
  <c r="V25" i="40"/>
  <c r="V31" i="40" s="1"/>
  <c r="U31" i="40"/>
  <c r="U32" i="40" s="1"/>
  <c r="U33" i="40" s="1"/>
  <c r="V25" i="47"/>
  <c r="V31" i="47" s="1"/>
  <c r="U31" i="47"/>
  <c r="U32" i="47" s="1"/>
  <c r="U33" i="47" s="1"/>
  <c r="U41" i="47" s="1"/>
  <c r="U54" i="47" s="1"/>
  <c r="S54" i="39"/>
  <c r="S55" i="39"/>
  <c r="D35" i="69" s="1"/>
  <c r="V25" i="7"/>
  <c r="V31" i="7" s="1"/>
  <c r="U31" i="7"/>
  <c r="S54" i="53"/>
  <c r="S45" i="53"/>
  <c r="D180" i="69" s="1"/>
  <c r="S46" i="61"/>
  <c r="S55" i="61"/>
  <c r="T42" i="61"/>
  <c r="S55" i="62"/>
  <c r="T42" i="62"/>
  <c r="S46" i="62"/>
  <c r="T46" i="57"/>
  <c r="T32" i="57"/>
  <c r="T33" i="57" s="1"/>
  <c r="T41" i="57" s="1"/>
  <c r="T54" i="57" s="1"/>
  <c r="S45" i="61"/>
  <c r="D260" i="69" s="1"/>
  <c r="S54" i="61"/>
  <c r="S54" i="40"/>
  <c r="S45" i="40"/>
  <c r="D40" i="69" s="1"/>
  <c r="V25" i="51"/>
  <c r="V31" i="51" s="1"/>
  <c r="U31" i="51"/>
  <c r="U32" i="51" s="1"/>
  <c r="U33" i="51" s="1"/>
  <c r="R55" i="40"/>
  <c r="S42" i="40"/>
  <c r="V25" i="12"/>
  <c r="V31" i="12" s="1"/>
  <c r="U31" i="12"/>
  <c r="U32" i="12" s="1"/>
  <c r="U33" i="12" s="1"/>
  <c r="U41" i="12" s="1"/>
  <c r="U54" i="12" s="1"/>
  <c r="V25" i="62"/>
  <c r="V31" i="62" s="1"/>
  <c r="U31" i="62"/>
  <c r="U32" i="62" s="1"/>
  <c r="U33" i="62" s="1"/>
  <c r="S41" i="57"/>
  <c r="V25" i="52"/>
  <c r="V31" i="52" s="1"/>
  <c r="U31" i="52"/>
  <c r="U32" i="52" s="1"/>
  <c r="U33" i="52" s="1"/>
  <c r="U41" i="52" s="1"/>
  <c r="U54" i="52" s="1"/>
  <c r="S45" i="44"/>
  <c r="D90" i="69" s="1"/>
  <c r="S54" i="44"/>
  <c r="R55" i="63"/>
  <c r="S42" i="63"/>
  <c r="V25" i="41"/>
  <c r="V31" i="41" s="1"/>
  <c r="U31" i="41"/>
  <c r="U32" i="41" s="1"/>
  <c r="U33" i="41" s="1"/>
  <c r="V25" i="58"/>
  <c r="V31" i="58" s="1"/>
  <c r="U31" i="58"/>
  <c r="U32" i="58" s="1"/>
  <c r="U33" i="58" s="1"/>
  <c r="U41" i="58" s="1"/>
  <c r="U54" i="58" s="1"/>
  <c r="T32" i="61"/>
  <c r="T33" i="61" s="1"/>
  <c r="T41" i="61" s="1"/>
  <c r="T54" i="61" s="1"/>
  <c r="S54" i="42"/>
  <c r="S45" i="42"/>
  <c r="D60" i="69" s="1"/>
  <c r="V25" i="46"/>
  <c r="V31" i="46" s="1"/>
  <c r="U31" i="46"/>
  <c r="U32" i="46" s="1"/>
  <c r="U33" i="46" s="1"/>
  <c r="V33" i="46" s="1"/>
  <c r="V41" i="46" s="1"/>
  <c r="V54" i="46" s="1"/>
  <c r="S41" i="45"/>
  <c r="R41" i="48"/>
  <c r="R54" i="48" s="1"/>
  <c r="V25" i="43"/>
  <c r="V31" i="43" s="1"/>
  <c r="U31" i="43"/>
  <c r="V25" i="50"/>
  <c r="V31" i="50" s="1"/>
  <c r="U31" i="50"/>
  <c r="U32" i="50" s="1"/>
  <c r="U33" i="50" s="1"/>
  <c r="S62" i="43"/>
  <c r="V25" i="55"/>
  <c r="V31" i="55" s="1"/>
  <c r="U31" i="55"/>
  <c r="U32" i="55" s="1"/>
  <c r="U33" i="55" s="1"/>
  <c r="U41" i="55" s="1"/>
  <c r="U54" i="55" s="1"/>
  <c r="S54" i="36"/>
  <c r="S45" i="36"/>
  <c r="D10" i="69" s="1"/>
  <c r="V25" i="54"/>
  <c r="V31" i="54" s="1"/>
  <c r="U31" i="54"/>
  <c r="U32" i="54" s="1"/>
  <c r="U33" i="54" s="1"/>
  <c r="U41" i="54" s="1"/>
  <c r="U54" i="54" s="1"/>
  <c r="V25" i="61"/>
  <c r="V31" i="61" s="1"/>
  <c r="U31" i="61"/>
  <c r="U32" i="61" s="1"/>
  <c r="U33" i="61" s="1"/>
  <c r="U41" i="61" s="1"/>
  <c r="U54" i="61" s="1"/>
  <c r="S42" i="36"/>
  <c r="R55" i="36"/>
  <c r="T41" i="46"/>
  <c r="T54" i="46" s="1"/>
  <c r="S45" i="48"/>
  <c r="D130" i="69" s="1"/>
  <c r="S54" i="48"/>
  <c r="T42" i="53"/>
  <c r="S55" i="53"/>
  <c r="S46" i="53"/>
  <c r="V25" i="49"/>
  <c r="V31" i="49" s="1"/>
  <c r="U31" i="49"/>
  <c r="U32" i="49" s="1"/>
  <c r="U33" i="49" s="1"/>
  <c r="S45" i="51"/>
  <c r="D160" i="69" s="1"/>
  <c r="S54" i="51"/>
  <c r="R55" i="55"/>
  <c r="S42" i="55"/>
  <c r="T42" i="58"/>
  <c r="S55" i="58"/>
  <c r="S46" i="58"/>
  <c r="T42" i="59"/>
  <c r="S55" i="59"/>
  <c r="S46" i="59"/>
  <c r="R41" i="47"/>
  <c r="R54" i="47" s="1"/>
  <c r="S41" i="52"/>
  <c r="S45" i="47"/>
  <c r="D120" i="69" s="1"/>
  <c r="S54" i="47"/>
  <c r="S54" i="12"/>
  <c r="S45" i="12"/>
  <c r="D80" i="69" s="1"/>
  <c r="V25" i="64"/>
  <c r="V31" i="64" s="1"/>
  <c r="U31" i="64"/>
  <c r="U32" i="64" s="1"/>
  <c r="U33" i="64" s="1"/>
  <c r="S54" i="64"/>
  <c r="S45" i="64"/>
  <c r="D290" i="69" s="1"/>
  <c r="S58" i="54"/>
  <c r="D194" i="69" s="1"/>
  <c r="R55" i="41"/>
  <c r="S42" i="41"/>
  <c r="V25" i="63"/>
  <c r="V31" i="63" s="1"/>
  <c r="U31" i="63"/>
  <c r="U32" i="63" s="1"/>
  <c r="U33" i="63" s="1"/>
  <c r="U41" i="63" s="1"/>
  <c r="U54" i="63" s="1"/>
  <c r="S58" i="62"/>
  <c r="D274" i="69" s="1"/>
  <c r="V25" i="48"/>
  <c r="V31" i="48" s="1"/>
  <c r="U31" i="48"/>
  <c r="U32" i="48" s="1"/>
  <c r="U33" i="48" s="1"/>
  <c r="U41" i="48" s="1"/>
  <c r="U54" i="48" s="1"/>
  <c r="S42" i="51"/>
  <c r="S45" i="49"/>
  <c r="D140" i="69" s="1"/>
  <c r="S54" i="49"/>
  <c r="S54" i="56"/>
  <c r="S45" i="56"/>
  <c r="D210" i="69" s="1"/>
  <c r="S45" i="63"/>
  <c r="D280" i="69" s="1"/>
  <c r="S54" i="63"/>
  <c r="S54" i="50"/>
  <c r="S45" i="50"/>
  <c r="D150" i="69" s="1"/>
  <c r="S58" i="60"/>
  <c r="D254" i="69" s="1"/>
  <c r="D20" i="69" l="1"/>
  <c r="S54" i="7"/>
  <c r="T42" i="7"/>
  <c r="T55" i="7" s="1"/>
  <c r="S46" i="7"/>
  <c r="D21" i="69" s="1"/>
  <c r="S58" i="59"/>
  <c r="D244" i="69" s="1"/>
  <c r="S55" i="7"/>
  <c r="U43" i="4"/>
  <c r="U47" i="4" s="1"/>
  <c r="U60" i="4" s="1"/>
  <c r="T47" i="4"/>
  <c r="T60" i="4" s="1"/>
  <c r="D221" i="69"/>
  <c r="V33" i="41"/>
  <c r="V41" i="41" s="1"/>
  <c r="V54" i="41" s="1"/>
  <c r="S46" i="64"/>
  <c r="D291" i="69" s="1"/>
  <c r="S55" i="64"/>
  <c r="S58" i="43"/>
  <c r="D74" i="69" s="1"/>
  <c r="T45" i="43"/>
  <c r="E70" i="69" s="1"/>
  <c r="S58" i="55"/>
  <c r="D204" i="69" s="1"/>
  <c r="D200" i="69"/>
  <c r="S59" i="61"/>
  <c r="D265" i="69" s="1"/>
  <c r="D261" i="69"/>
  <c r="S59" i="46"/>
  <c r="D115" i="69" s="1"/>
  <c r="D111" i="69"/>
  <c r="S59" i="59"/>
  <c r="D245" i="69" s="1"/>
  <c r="D241" i="69"/>
  <c r="T59" i="57"/>
  <c r="E225" i="69" s="1"/>
  <c r="E221" i="69"/>
  <c r="D34" i="69"/>
  <c r="S59" i="49"/>
  <c r="D145" i="69" s="1"/>
  <c r="D141" i="69"/>
  <c r="S59" i="53"/>
  <c r="D185" i="69" s="1"/>
  <c r="D181" i="69"/>
  <c r="S59" i="62"/>
  <c r="D275" i="69" s="1"/>
  <c r="D271" i="69"/>
  <c r="S58" i="58"/>
  <c r="D234" i="69" s="1"/>
  <c r="D230" i="69"/>
  <c r="S59" i="56"/>
  <c r="D215" i="69" s="1"/>
  <c r="D211" i="69"/>
  <c r="S58" i="39"/>
  <c r="D31" i="69"/>
  <c r="S59" i="58"/>
  <c r="D235" i="69" s="1"/>
  <c r="D231" i="69"/>
  <c r="T45" i="58"/>
  <c r="E230" i="69" s="1"/>
  <c r="T42" i="49"/>
  <c r="U42" i="49" s="1"/>
  <c r="S55" i="49"/>
  <c r="S55" i="60"/>
  <c r="T42" i="44"/>
  <c r="T46" i="44" s="1"/>
  <c r="S46" i="44"/>
  <c r="T45" i="62"/>
  <c r="E270" i="69" s="1"/>
  <c r="T42" i="46"/>
  <c r="U42" i="46" s="1"/>
  <c r="T45" i="59"/>
  <c r="S55" i="46"/>
  <c r="V33" i="53"/>
  <c r="V41" i="53" s="1"/>
  <c r="V54" i="53" s="1"/>
  <c r="T45" i="54"/>
  <c r="S55" i="42"/>
  <c r="S46" i="60"/>
  <c r="T42" i="50"/>
  <c r="U42" i="50" s="1"/>
  <c r="S46" i="50"/>
  <c r="T45" i="55"/>
  <c r="T42" i="54"/>
  <c r="T46" i="54" s="1"/>
  <c r="V32" i="54"/>
  <c r="V33" i="56"/>
  <c r="V41" i="56" s="1"/>
  <c r="V54" i="56" s="1"/>
  <c r="V32" i="60"/>
  <c r="S46" i="42"/>
  <c r="V32" i="61"/>
  <c r="V33" i="61" s="1"/>
  <c r="V41" i="61" s="1"/>
  <c r="V54" i="61" s="1"/>
  <c r="V32" i="58"/>
  <c r="V33" i="58" s="1"/>
  <c r="V41" i="58" s="1"/>
  <c r="V54" i="58" s="1"/>
  <c r="T55" i="4"/>
  <c r="T46" i="4"/>
  <c r="S46" i="54"/>
  <c r="T45" i="60"/>
  <c r="V32" i="59"/>
  <c r="V33" i="59" s="1"/>
  <c r="V41" i="59" s="1"/>
  <c r="V54" i="59" s="1"/>
  <c r="R44" i="4"/>
  <c r="V32" i="50"/>
  <c r="V33" i="50" s="1"/>
  <c r="V41" i="50" s="1"/>
  <c r="V54" i="50" s="1"/>
  <c r="V32" i="62"/>
  <c r="V33" i="62" s="1"/>
  <c r="V41" i="62" s="1"/>
  <c r="V54" i="62" s="1"/>
  <c r="V32" i="40"/>
  <c r="V32" i="48"/>
  <c r="V32" i="12"/>
  <c r="V33" i="54"/>
  <c r="V41" i="54" s="1"/>
  <c r="V54" i="54" s="1"/>
  <c r="V32" i="53"/>
  <c r="V32" i="63"/>
  <c r="V32" i="46"/>
  <c r="V32" i="56"/>
  <c r="V32" i="55"/>
  <c r="V33" i="55" s="1"/>
  <c r="V41" i="55" s="1"/>
  <c r="V54" i="55" s="1"/>
  <c r="V33" i="63"/>
  <c r="V41" i="63" s="1"/>
  <c r="V54" i="63" s="1"/>
  <c r="V32" i="64"/>
  <c r="V32" i="51"/>
  <c r="V32" i="47"/>
  <c r="V33" i="47" s="1"/>
  <c r="D164" i="69"/>
  <c r="T45" i="51"/>
  <c r="E160" i="69" s="1"/>
  <c r="U42" i="62"/>
  <c r="T46" i="62"/>
  <c r="T55" i="62"/>
  <c r="V32" i="7"/>
  <c r="V33" i="7" s="1"/>
  <c r="V41" i="7" s="1"/>
  <c r="V54" i="7" s="1"/>
  <c r="U32" i="7"/>
  <c r="U33" i="7" s="1"/>
  <c r="R43" i="7" s="1"/>
  <c r="V32" i="39"/>
  <c r="V33" i="39" s="1"/>
  <c r="V41" i="39" s="1"/>
  <c r="U32" i="39"/>
  <c r="U33" i="39" s="1"/>
  <c r="U42" i="56"/>
  <c r="T46" i="56"/>
  <c r="T55" i="56"/>
  <c r="U41" i="64"/>
  <c r="U54" i="64" s="1"/>
  <c r="V33" i="64"/>
  <c r="T46" i="53"/>
  <c r="T55" i="53"/>
  <c r="U42" i="53"/>
  <c r="V32" i="43"/>
  <c r="U32" i="43"/>
  <c r="U33" i="43" s="1"/>
  <c r="S54" i="57"/>
  <c r="S45" i="57"/>
  <c r="D220" i="69" s="1"/>
  <c r="U41" i="51"/>
  <c r="U54" i="51" s="1"/>
  <c r="V33" i="51"/>
  <c r="V41" i="51" s="1"/>
  <c r="V54" i="51" s="1"/>
  <c r="V32" i="44"/>
  <c r="S58" i="36"/>
  <c r="D14" i="69" s="1"/>
  <c r="T45" i="36"/>
  <c r="E10" i="69" s="1"/>
  <c r="U42" i="61"/>
  <c r="T46" i="61"/>
  <c r="T55" i="61"/>
  <c r="S58" i="46"/>
  <c r="D114" i="69" s="1"/>
  <c r="T45" i="46"/>
  <c r="E110" i="69" s="1"/>
  <c r="T45" i="50"/>
  <c r="E150" i="69" s="1"/>
  <c r="S58" i="50"/>
  <c r="D154" i="69" s="1"/>
  <c r="S46" i="41"/>
  <c r="S55" i="41"/>
  <c r="T42" i="41"/>
  <c r="U42" i="59"/>
  <c r="T55" i="59"/>
  <c r="T46" i="59"/>
  <c r="U42" i="60"/>
  <c r="T46" i="60"/>
  <c r="T55" i="60"/>
  <c r="S58" i="48"/>
  <c r="D134" i="69" s="1"/>
  <c r="T45" i="48"/>
  <c r="E130" i="69" s="1"/>
  <c r="U41" i="41"/>
  <c r="U54" i="41" s="1"/>
  <c r="T54" i="39"/>
  <c r="T55" i="39"/>
  <c r="E35" i="69" s="1"/>
  <c r="S46" i="43"/>
  <c r="S55" i="43"/>
  <c r="T42" i="43"/>
  <c r="S46" i="48"/>
  <c r="S55" i="48"/>
  <c r="T42" i="48"/>
  <c r="T45" i="12"/>
  <c r="E80" i="69" s="1"/>
  <c r="S58" i="12"/>
  <c r="D84" i="69" s="1"/>
  <c r="V32" i="41"/>
  <c r="U41" i="62"/>
  <c r="U54" i="62" s="1"/>
  <c r="T45" i="40"/>
  <c r="E40" i="69" s="1"/>
  <c r="S58" i="40"/>
  <c r="D44" i="69" s="1"/>
  <c r="V32" i="42"/>
  <c r="U32" i="42"/>
  <c r="U33" i="42" s="1"/>
  <c r="V33" i="48"/>
  <c r="V41" i="48" s="1"/>
  <c r="V54" i="48" s="1"/>
  <c r="S46" i="63"/>
  <c r="T42" i="63"/>
  <c r="S55" i="63"/>
  <c r="S55" i="51"/>
  <c r="S46" i="51"/>
  <c r="T42" i="51"/>
  <c r="V33" i="44"/>
  <c r="V41" i="44" s="1"/>
  <c r="V54" i="44" s="1"/>
  <c r="V32" i="36"/>
  <c r="U32" i="36"/>
  <c r="U33" i="36" s="1"/>
  <c r="S55" i="12"/>
  <c r="S46" i="12"/>
  <c r="T42" i="12"/>
  <c r="S55" i="36"/>
  <c r="T42" i="36"/>
  <c r="S46" i="36"/>
  <c r="U46" i="57"/>
  <c r="U32" i="57"/>
  <c r="U33" i="57" s="1"/>
  <c r="S46" i="52"/>
  <c r="S55" i="52"/>
  <c r="T42" i="52"/>
  <c r="T45" i="63"/>
  <c r="E280" i="69" s="1"/>
  <c r="S58" i="63"/>
  <c r="D284" i="69" s="1"/>
  <c r="S54" i="45"/>
  <c r="S45" i="45"/>
  <c r="D100" i="69" s="1"/>
  <c r="V32" i="45"/>
  <c r="U32" i="45"/>
  <c r="U33" i="45" s="1"/>
  <c r="T45" i="56"/>
  <c r="E210" i="69" s="1"/>
  <c r="S58" i="56"/>
  <c r="D214" i="69" s="1"/>
  <c r="T45" i="47"/>
  <c r="E120" i="69" s="1"/>
  <c r="S58" i="47"/>
  <c r="D124" i="69" s="1"/>
  <c r="T46" i="58"/>
  <c r="U42" i="58"/>
  <c r="T55" i="58"/>
  <c r="U41" i="46"/>
  <c r="U54" i="46" s="1"/>
  <c r="R43" i="46"/>
  <c r="T45" i="44"/>
  <c r="E90" i="69" s="1"/>
  <c r="S58" i="44"/>
  <c r="D94" i="69" s="1"/>
  <c r="T42" i="40"/>
  <c r="S55" i="40"/>
  <c r="S46" i="40"/>
  <c r="S58" i="61"/>
  <c r="D264" i="69" s="1"/>
  <c r="T45" i="61"/>
  <c r="E260" i="69" s="1"/>
  <c r="V33" i="12"/>
  <c r="V41" i="12" s="1"/>
  <c r="V54" i="12" s="1"/>
  <c r="U41" i="40"/>
  <c r="U54" i="40" s="1"/>
  <c r="V33" i="40"/>
  <c r="V41" i="40" s="1"/>
  <c r="V54" i="40" s="1"/>
  <c r="T55" i="64"/>
  <c r="U42" i="64"/>
  <c r="T46" i="64"/>
  <c r="V32" i="57"/>
  <c r="V33" i="57" s="1"/>
  <c r="V41" i="57" s="1"/>
  <c r="V54" i="57" s="1"/>
  <c r="V46" i="57"/>
  <c r="T45" i="41"/>
  <c r="E50" i="69" s="1"/>
  <c r="S46" i="55"/>
  <c r="S55" i="55"/>
  <c r="T42" i="55"/>
  <c r="T62" i="43"/>
  <c r="T58" i="43"/>
  <c r="E74" i="69" s="1"/>
  <c r="S58" i="53"/>
  <c r="D184" i="69" s="1"/>
  <c r="T45" i="53"/>
  <c r="E180" i="69" s="1"/>
  <c r="S58" i="64"/>
  <c r="D294" i="69" s="1"/>
  <c r="T45" i="64"/>
  <c r="E290" i="69" s="1"/>
  <c r="S54" i="52"/>
  <c r="S45" i="52"/>
  <c r="D170" i="69" s="1"/>
  <c r="V32" i="49"/>
  <c r="V33" i="49" s="1"/>
  <c r="V41" i="49" s="1"/>
  <c r="V54" i="49" s="1"/>
  <c r="T45" i="42"/>
  <c r="E60" i="69" s="1"/>
  <c r="S58" i="42"/>
  <c r="D64" i="69" s="1"/>
  <c r="V32" i="52"/>
  <c r="V33" i="52" s="1"/>
  <c r="U42" i="7"/>
  <c r="T46" i="7"/>
  <c r="U46" i="39"/>
  <c r="F31" i="69" s="1"/>
  <c r="V42" i="39"/>
  <c r="V46" i="39" s="1"/>
  <c r="G31" i="69" s="1"/>
  <c r="U42" i="42"/>
  <c r="T55" i="42"/>
  <c r="T46" i="42"/>
  <c r="T42" i="47"/>
  <c r="S46" i="47"/>
  <c r="S55" i="47"/>
  <c r="U41" i="49"/>
  <c r="U54" i="49" s="1"/>
  <c r="S58" i="49"/>
  <c r="D144" i="69" s="1"/>
  <c r="T45" i="49"/>
  <c r="E140" i="69" s="1"/>
  <c r="U41" i="50"/>
  <c r="U54" i="50" s="1"/>
  <c r="T57" i="39"/>
  <c r="E36" i="69" s="1"/>
  <c r="T58" i="39"/>
  <c r="T42" i="45"/>
  <c r="S46" i="45"/>
  <c r="S55" i="45"/>
  <c r="V33" i="60"/>
  <c r="S59" i="7" l="1"/>
  <c r="D25" i="69" s="1"/>
  <c r="S58" i="7"/>
  <c r="S63" i="7" s="1"/>
  <c r="T45" i="7"/>
  <c r="E20" i="69" s="1"/>
  <c r="U56" i="4"/>
  <c r="V43" i="4"/>
  <c r="S59" i="64"/>
  <c r="D295" i="69" s="1"/>
  <c r="S64" i="58"/>
  <c r="T58" i="58"/>
  <c r="E234" i="69" s="1"/>
  <c r="S63" i="58"/>
  <c r="T55" i="46"/>
  <c r="T55" i="49"/>
  <c r="T58" i="62"/>
  <c r="E274" i="69" s="1"/>
  <c r="U42" i="44"/>
  <c r="V42" i="44" s="1"/>
  <c r="T55" i="44"/>
  <c r="T46" i="49"/>
  <c r="E141" i="69" s="1"/>
  <c r="T59" i="54"/>
  <c r="E195" i="69" s="1"/>
  <c r="E191" i="69"/>
  <c r="S59" i="44"/>
  <c r="D95" i="69" s="1"/>
  <c r="D91" i="69"/>
  <c r="T58" i="55"/>
  <c r="E204" i="69" s="1"/>
  <c r="E200" i="69"/>
  <c r="T59" i="44"/>
  <c r="E95" i="69" s="1"/>
  <c r="E91" i="69"/>
  <c r="T59" i="58"/>
  <c r="E235" i="69" s="1"/>
  <c r="E231" i="69"/>
  <c r="U45" i="60"/>
  <c r="F250" i="69" s="1"/>
  <c r="E250" i="69"/>
  <c r="S59" i="50"/>
  <c r="D155" i="69" s="1"/>
  <c r="D151" i="69"/>
  <c r="S59" i="45"/>
  <c r="D105" i="69" s="1"/>
  <c r="D101" i="69"/>
  <c r="S59" i="47"/>
  <c r="D125" i="69" s="1"/>
  <c r="D121" i="69"/>
  <c r="S59" i="55"/>
  <c r="D205" i="69" s="1"/>
  <c r="D201" i="69"/>
  <c r="S59" i="52"/>
  <c r="D175" i="69" s="1"/>
  <c r="D171" i="69"/>
  <c r="S59" i="48"/>
  <c r="D135" i="69" s="1"/>
  <c r="D131" i="69"/>
  <c r="S59" i="54"/>
  <c r="D195" i="69" s="1"/>
  <c r="D191" i="69"/>
  <c r="T59" i="60"/>
  <c r="E255" i="69" s="1"/>
  <c r="E251" i="69"/>
  <c r="S59" i="40"/>
  <c r="D45" i="69" s="1"/>
  <c r="D41" i="69"/>
  <c r="U59" i="57"/>
  <c r="F225" i="69" s="1"/>
  <c r="F221" i="69"/>
  <c r="S59" i="51"/>
  <c r="D165" i="69" s="1"/>
  <c r="D161" i="69"/>
  <c r="T59" i="61"/>
  <c r="E265" i="69" s="1"/>
  <c r="E261" i="69"/>
  <c r="T59" i="62"/>
  <c r="E275" i="69" s="1"/>
  <c r="E271" i="69"/>
  <c r="S59" i="60"/>
  <c r="D255" i="69" s="1"/>
  <c r="D251" i="69"/>
  <c r="T59" i="42"/>
  <c r="E65" i="69" s="1"/>
  <c r="E61" i="69"/>
  <c r="U42" i="54"/>
  <c r="V42" i="54" s="1"/>
  <c r="S59" i="43"/>
  <c r="D75" i="69" s="1"/>
  <c r="D71" i="69"/>
  <c r="T59" i="59"/>
  <c r="E245" i="69" s="1"/>
  <c r="E241" i="69"/>
  <c r="T59" i="53"/>
  <c r="E185" i="69" s="1"/>
  <c r="E181" i="69"/>
  <c r="T58" i="54"/>
  <c r="E194" i="69" s="1"/>
  <c r="E190" i="69"/>
  <c r="V59" i="57"/>
  <c r="G225" i="69" s="1"/>
  <c r="G221" i="69"/>
  <c r="E34" i="69"/>
  <c r="S59" i="42"/>
  <c r="D65" i="69" s="1"/>
  <c r="D61" i="69"/>
  <c r="T59" i="64"/>
  <c r="E295" i="69" s="1"/>
  <c r="E291" i="69"/>
  <c r="S59" i="63"/>
  <c r="D285" i="69" s="1"/>
  <c r="D281" i="69"/>
  <c r="T58" i="59"/>
  <c r="E244" i="69" s="1"/>
  <c r="E240" i="69"/>
  <c r="S59" i="12"/>
  <c r="D85" i="69" s="1"/>
  <c r="D81" i="69"/>
  <c r="T59" i="56"/>
  <c r="E215" i="69" s="1"/>
  <c r="E211" i="69"/>
  <c r="U45" i="54"/>
  <c r="F190" i="69" s="1"/>
  <c r="T59" i="7"/>
  <c r="E25" i="69" s="1"/>
  <c r="E21" i="69"/>
  <c r="U45" i="58"/>
  <c r="F230" i="69" s="1"/>
  <c r="S59" i="41"/>
  <c r="D55" i="69" s="1"/>
  <c r="D51" i="69"/>
  <c r="S59" i="36"/>
  <c r="D15" i="69" s="1"/>
  <c r="D11" i="69"/>
  <c r="U45" i="59"/>
  <c r="F240" i="69" s="1"/>
  <c r="T46" i="50"/>
  <c r="T46" i="46"/>
  <c r="R43" i="56"/>
  <c r="S43" i="56" s="1"/>
  <c r="R43" i="62"/>
  <c r="S43" i="62" s="1"/>
  <c r="R56" i="61"/>
  <c r="R43" i="53"/>
  <c r="R56" i="53" s="1"/>
  <c r="T55" i="54"/>
  <c r="U45" i="55"/>
  <c r="T58" i="60"/>
  <c r="E254" i="69" s="1"/>
  <c r="T55" i="50"/>
  <c r="S43" i="54"/>
  <c r="S47" i="54" s="1"/>
  <c r="D192" i="69" s="1"/>
  <c r="R57" i="4"/>
  <c r="S44" i="4"/>
  <c r="R43" i="63"/>
  <c r="S43" i="63" s="1"/>
  <c r="S43" i="50"/>
  <c r="R56" i="51"/>
  <c r="U46" i="4"/>
  <c r="T59" i="4"/>
  <c r="R43" i="55"/>
  <c r="R56" i="55" s="1"/>
  <c r="V41" i="47"/>
  <c r="V54" i="47" s="1"/>
  <c r="R43" i="47"/>
  <c r="U45" i="62"/>
  <c r="U54" i="42"/>
  <c r="V41" i="42"/>
  <c r="V54" i="42" s="1"/>
  <c r="V42" i="56"/>
  <c r="U46" i="56"/>
  <c r="U55" i="56"/>
  <c r="U45" i="49"/>
  <c r="F140" i="69" s="1"/>
  <c r="T58" i="49"/>
  <c r="E144" i="69" s="1"/>
  <c r="S58" i="52"/>
  <c r="D174" i="69" s="1"/>
  <c r="T45" i="52"/>
  <c r="E170" i="69" s="1"/>
  <c r="R43" i="40"/>
  <c r="R43" i="12"/>
  <c r="T46" i="51"/>
  <c r="U42" i="51"/>
  <c r="T55" i="51"/>
  <c r="U45" i="12"/>
  <c r="F80" i="69" s="1"/>
  <c r="T58" i="12"/>
  <c r="E84" i="69" s="1"/>
  <c r="T55" i="43"/>
  <c r="T46" i="43"/>
  <c r="U42" i="43"/>
  <c r="T58" i="50"/>
  <c r="E154" i="69" s="1"/>
  <c r="U45" i="50"/>
  <c r="F150" i="69" s="1"/>
  <c r="S58" i="57"/>
  <c r="D224" i="69" s="1"/>
  <c r="T45" i="57"/>
  <c r="E220" i="69" s="1"/>
  <c r="U41" i="39"/>
  <c r="U45" i="39" s="1"/>
  <c r="F30" i="69" s="1"/>
  <c r="R43" i="39"/>
  <c r="S43" i="39" s="1"/>
  <c r="U45" i="63"/>
  <c r="F280" i="69" s="1"/>
  <c r="T58" i="63"/>
  <c r="E284" i="69" s="1"/>
  <c r="U41" i="36"/>
  <c r="U54" i="36" s="1"/>
  <c r="V33" i="36"/>
  <c r="V41" i="36" s="1"/>
  <c r="V54" i="36" s="1"/>
  <c r="U45" i="46"/>
  <c r="F110" i="69" s="1"/>
  <c r="T58" i="46"/>
  <c r="E114" i="69" s="1"/>
  <c r="V41" i="60"/>
  <c r="V54" i="60" s="1"/>
  <c r="R43" i="60"/>
  <c r="T58" i="48"/>
  <c r="E134" i="69" s="1"/>
  <c r="U45" i="48"/>
  <c r="F130" i="69" s="1"/>
  <c r="T55" i="45"/>
  <c r="U42" i="45"/>
  <c r="T46" i="45"/>
  <c r="U55" i="42"/>
  <c r="U46" i="42"/>
  <c r="V42" i="42"/>
  <c r="U45" i="64"/>
  <c r="F290" i="69" s="1"/>
  <c r="T58" i="64"/>
  <c r="E294" i="69" s="1"/>
  <c r="U55" i="58"/>
  <c r="U46" i="58"/>
  <c r="V42" i="58"/>
  <c r="T55" i="52"/>
  <c r="U42" i="52"/>
  <c r="T46" i="52"/>
  <c r="U41" i="43"/>
  <c r="V33" i="43"/>
  <c r="V41" i="43" s="1"/>
  <c r="V54" i="43" s="1"/>
  <c r="U41" i="7"/>
  <c r="U54" i="7" s="1"/>
  <c r="V58" i="39"/>
  <c r="V57" i="39"/>
  <c r="G36" i="69" s="1"/>
  <c r="T58" i="61"/>
  <c r="E264" i="69" s="1"/>
  <c r="U45" i="61"/>
  <c r="F260" i="69" s="1"/>
  <c r="U45" i="40"/>
  <c r="F40" i="69" s="1"/>
  <c r="T58" i="40"/>
  <c r="E44" i="69" s="1"/>
  <c r="U46" i="49"/>
  <c r="U55" i="49"/>
  <c r="V42" i="49"/>
  <c r="V42" i="60"/>
  <c r="U46" i="60"/>
  <c r="U55" i="60"/>
  <c r="U57" i="39"/>
  <c r="F36" i="69" s="1"/>
  <c r="U58" i="39"/>
  <c r="T58" i="53"/>
  <c r="E184" i="69" s="1"/>
  <c r="U45" i="53"/>
  <c r="F180" i="69" s="1"/>
  <c r="T55" i="63"/>
  <c r="T46" i="63"/>
  <c r="U42" i="63"/>
  <c r="U46" i="53"/>
  <c r="U55" i="53"/>
  <c r="V42" i="53"/>
  <c r="T46" i="47"/>
  <c r="U42" i="47"/>
  <c r="T55" i="47"/>
  <c r="T58" i="41"/>
  <c r="E54" i="69" s="1"/>
  <c r="U45" i="41"/>
  <c r="F50" i="69" s="1"/>
  <c r="U45" i="47"/>
  <c r="F120" i="69" s="1"/>
  <c r="T58" i="47"/>
  <c r="E124" i="69" s="1"/>
  <c r="U41" i="57"/>
  <c r="U54" i="57" s="1"/>
  <c r="U55" i="46"/>
  <c r="V42" i="46"/>
  <c r="U46" i="46"/>
  <c r="V42" i="61"/>
  <c r="U55" i="61"/>
  <c r="U46" i="61"/>
  <c r="V42" i="59"/>
  <c r="U46" i="59"/>
  <c r="U55" i="59"/>
  <c r="T58" i="36"/>
  <c r="E14" i="69" s="1"/>
  <c r="U46" i="62"/>
  <c r="U55" i="62"/>
  <c r="V42" i="62"/>
  <c r="U45" i="56"/>
  <c r="F210" i="69" s="1"/>
  <c r="T58" i="56"/>
  <c r="E214" i="69" s="1"/>
  <c r="V41" i="64"/>
  <c r="V54" i="64" s="1"/>
  <c r="T58" i="51"/>
  <c r="E164" i="69" s="1"/>
  <c r="U45" i="51"/>
  <c r="F160" i="69" s="1"/>
  <c r="V41" i="52"/>
  <c r="V54" i="52" s="1"/>
  <c r="U41" i="45"/>
  <c r="U54" i="45" s="1"/>
  <c r="V33" i="45"/>
  <c r="V41" i="45" s="1"/>
  <c r="V54" i="45" s="1"/>
  <c r="U42" i="36"/>
  <c r="T46" i="36"/>
  <c r="T55" i="36"/>
  <c r="R56" i="41"/>
  <c r="S43" i="41"/>
  <c r="T46" i="41"/>
  <c r="T55" i="41"/>
  <c r="U42" i="41"/>
  <c r="T46" i="55"/>
  <c r="U42" i="55"/>
  <c r="T55" i="55"/>
  <c r="U55" i="64"/>
  <c r="U46" i="64"/>
  <c r="V42" i="64"/>
  <c r="T58" i="44"/>
  <c r="E94" i="69" s="1"/>
  <c r="U45" i="44"/>
  <c r="F90" i="69" s="1"/>
  <c r="U46" i="50"/>
  <c r="V42" i="50"/>
  <c r="U55" i="50"/>
  <c r="T46" i="48"/>
  <c r="U42" i="48"/>
  <c r="T55" i="48"/>
  <c r="U55" i="7"/>
  <c r="U46" i="7"/>
  <c r="V42" i="7"/>
  <c r="T55" i="40"/>
  <c r="U42" i="40"/>
  <c r="T46" i="40"/>
  <c r="T58" i="42"/>
  <c r="E64" i="69" s="1"/>
  <c r="R56" i="46"/>
  <c r="S43" i="46"/>
  <c r="S58" i="45"/>
  <c r="D104" i="69" s="1"/>
  <c r="T45" i="45"/>
  <c r="E100" i="69" s="1"/>
  <c r="U42" i="12"/>
  <c r="T46" i="12"/>
  <c r="T55" i="12"/>
  <c r="V47" i="4"/>
  <c r="V60" i="4" s="1"/>
  <c r="V56" i="4"/>
  <c r="T58" i="7" l="1"/>
  <c r="T63" i="7" s="1"/>
  <c r="D24" i="69"/>
  <c r="U58" i="54"/>
  <c r="F194" i="69" s="1"/>
  <c r="T63" i="58"/>
  <c r="U46" i="44"/>
  <c r="U59" i="44" s="1"/>
  <c r="F95" i="69" s="1"/>
  <c r="S43" i="53"/>
  <c r="S47" i="53" s="1"/>
  <c r="D182" i="69" s="1"/>
  <c r="U55" i="44"/>
  <c r="T59" i="49"/>
  <c r="E145" i="69" s="1"/>
  <c r="T64" i="58"/>
  <c r="U58" i="58"/>
  <c r="F234" i="69" s="1"/>
  <c r="V45" i="54"/>
  <c r="V58" i="54" s="1"/>
  <c r="G194" i="69" s="1"/>
  <c r="U58" i="60"/>
  <c r="F254" i="69" s="1"/>
  <c r="V45" i="58"/>
  <c r="V58" i="58" s="1"/>
  <c r="G234" i="69" s="1"/>
  <c r="U58" i="59"/>
  <c r="F244" i="69" s="1"/>
  <c r="V45" i="59"/>
  <c r="G240" i="69" s="1"/>
  <c r="U46" i="54"/>
  <c r="U59" i="54" s="1"/>
  <c r="F195" i="69" s="1"/>
  <c r="U55" i="54"/>
  <c r="U59" i="56"/>
  <c r="F215" i="69" s="1"/>
  <c r="F211" i="69"/>
  <c r="T59" i="48"/>
  <c r="E135" i="69" s="1"/>
  <c r="E131" i="69"/>
  <c r="T59" i="47"/>
  <c r="E125" i="69" s="1"/>
  <c r="E121" i="69"/>
  <c r="U59" i="62"/>
  <c r="F275" i="69" s="1"/>
  <c r="F271" i="69"/>
  <c r="T59" i="41"/>
  <c r="E55" i="69" s="1"/>
  <c r="E51" i="69"/>
  <c r="T59" i="46"/>
  <c r="E115" i="69" s="1"/>
  <c r="E111" i="69"/>
  <c r="U59" i="50"/>
  <c r="F155" i="69" s="1"/>
  <c r="F151" i="69"/>
  <c r="U59" i="53"/>
  <c r="F185" i="69" s="1"/>
  <c r="F181" i="69"/>
  <c r="U59" i="58"/>
  <c r="F235" i="69" s="1"/>
  <c r="F231" i="69"/>
  <c r="T59" i="51"/>
  <c r="E165" i="69" s="1"/>
  <c r="E161" i="69"/>
  <c r="V45" i="62"/>
  <c r="F270" i="69"/>
  <c r="T59" i="50"/>
  <c r="E155" i="69" s="1"/>
  <c r="E151" i="69"/>
  <c r="T59" i="52"/>
  <c r="E175" i="69" s="1"/>
  <c r="E171" i="69"/>
  <c r="U59" i="59"/>
  <c r="F245" i="69" s="1"/>
  <c r="F241" i="69"/>
  <c r="T59" i="45"/>
  <c r="E105" i="69" s="1"/>
  <c r="E101" i="69"/>
  <c r="U59" i="46"/>
  <c r="F115" i="69" s="1"/>
  <c r="F111" i="69"/>
  <c r="T59" i="40"/>
  <c r="E45" i="69" s="1"/>
  <c r="E41" i="69"/>
  <c r="T59" i="63"/>
  <c r="E285" i="69" s="1"/>
  <c r="E281" i="69"/>
  <c r="U59" i="60"/>
  <c r="F255" i="69" s="1"/>
  <c r="F251" i="69"/>
  <c r="T64" i="7"/>
  <c r="U59" i="64"/>
  <c r="F295" i="69" s="1"/>
  <c r="F291" i="69"/>
  <c r="U59" i="7"/>
  <c r="F25" i="69" s="1"/>
  <c r="F21" i="69"/>
  <c r="U59" i="61"/>
  <c r="F265" i="69" s="1"/>
  <c r="F261" i="69"/>
  <c r="U59" i="42"/>
  <c r="F65" i="69" s="1"/>
  <c r="F61" i="69"/>
  <c r="U58" i="55"/>
  <c r="F204" i="69" s="1"/>
  <c r="F200" i="69"/>
  <c r="T59" i="55"/>
  <c r="E205" i="69" s="1"/>
  <c r="E201" i="69"/>
  <c r="T59" i="12"/>
  <c r="E85" i="69" s="1"/>
  <c r="E81" i="69"/>
  <c r="T59" i="43"/>
  <c r="E75" i="69" s="1"/>
  <c r="E71" i="69"/>
  <c r="U59" i="49"/>
  <c r="F145" i="69" s="1"/>
  <c r="F141" i="69"/>
  <c r="T59" i="36"/>
  <c r="E15" i="69" s="1"/>
  <c r="E11" i="69"/>
  <c r="S43" i="55"/>
  <c r="S47" i="55" s="1"/>
  <c r="D202" i="69" s="1"/>
  <c r="S43" i="61"/>
  <c r="T43" i="61" s="1"/>
  <c r="R56" i="62"/>
  <c r="R56" i="56"/>
  <c r="U45" i="42"/>
  <c r="U58" i="42" s="1"/>
  <c r="F64" i="69" s="1"/>
  <c r="S56" i="54"/>
  <c r="T43" i="54"/>
  <c r="T47" i="54" s="1"/>
  <c r="E192" i="69" s="1"/>
  <c r="U45" i="7"/>
  <c r="V45" i="7" s="1"/>
  <c r="U58" i="62"/>
  <c r="F274" i="69" s="1"/>
  <c r="R56" i="63"/>
  <c r="R56" i="54"/>
  <c r="S43" i="51"/>
  <c r="T43" i="51" s="1"/>
  <c r="V45" i="60"/>
  <c r="V45" i="55"/>
  <c r="S43" i="58"/>
  <c r="R56" i="58"/>
  <c r="R56" i="50"/>
  <c r="S43" i="59"/>
  <c r="R56" i="59"/>
  <c r="U59" i="4"/>
  <c r="V46" i="4"/>
  <c r="V59" i="4" s="1"/>
  <c r="R56" i="42"/>
  <c r="S48" i="4"/>
  <c r="T44" i="4"/>
  <c r="S57" i="4"/>
  <c r="U45" i="36"/>
  <c r="S43" i="45"/>
  <c r="R56" i="47"/>
  <c r="S43" i="47"/>
  <c r="T43" i="46"/>
  <c r="S56" i="46"/>
  <c r="S47" i="46"/>
  <c r="D112" i="69" s="1"/>
  <c r="V55" i="7"/>
  <c r="V46" i="7"/>
  <c r="U58" i="44"/>
  <c r="F94" i="69" s="1"/>
  <c r="V45" i="44"/>
  <c r="R56" i="57"/>
  <c r="S43" i="57"/>
  <c r="V55" i="53"/>
  <c r="V46" i="53"/>
  <c r="U58" i="53"/>
  <c r="F184" i="69" s="1"/>
  <c r="V45" i="53"/>
  <c r="S43" i="40"/>
  <c r="R56" i="40"/>
  <c r="R56" i="52"/>
  <c r="S43" i="52"/>
  <c r="V46" i="49"/>
  <c r="V55" i="49"/>
  <c r="V45" i="56"/>
  <c r="U58" i="56"/>
  <c r="F214" i="69" s="1"/>
  <c r="U58" i="50"/>
  <c r="F154" i="69" s="1"/>
  <c r="V45" i="50"/>
  <c r="T58" i="52"/>
  <c r="E174" i="69" s="1"/>
  <c r="U45" i="52"/>
  <c r="F170" i="69" s="1"/>
  <c r="U45" i="57"/>
  <c r="F220" i="69" s="1"/>
  <c r="T58" i="57"/>
  <c r="E224" i="69" s="1"/>
  <c r="V55" i="64"/>
  <c r="V46" i="64"/>
  <c r="S56" i="50"/>
  <c r="S47" i="50"/>
  <c r="D152" i="69" s="1"/>
  <c r="T43" i="50"/>
  <c r="V55" i="62"/>
  <c r="V46" i="62"/>
  <c r="U54" i="43"/>
  <c r="U45" i="43"/>
  <c r="F70" i="69" s="1"/>
  <c r="R56" i="49"/>
  <c r="S43" i="49"/>
  <c r="U58" i="46"/>
  <c r="F114" i="69" s="1"/>
  <c r="V45" i="46"/>
  <c r="V45" i="47"/>
  <c r="U58" i="47"/>
  <c r="F124" i="69" s="1"/>
  <c r="U58" i="40"/>
  <c r="F44" i="69" s="1"/>
  <c r="V45" i="40"/>
  <c r="R43" i="36"/>
  <c r="U55" i="43"/>
  <c r="V42" i="43"/>
  <c r="U46" i="43"/>
  <c r="S47" i="56"/>
  <c r="D212" i="69" s="1"/>
  <c r="T43" i="56"/>
  <c r="S56" i="56"/>
  <c r="R56" i="12"/>
  <c r="S43" i="12"/>
  <c r="T43" i="41"/>
  <c r="S56" i="41"/>
  <c r="S47" i="41"/>
  <c r="D52" i="69" s="1"/>
  <c r="R56" i="48"/>
  <c r="S43" i="48"/>
  <c r="V42" i="48"/>
  <c r="U46" i="48"/>
  <c r="U55" i="48"/>
  <c r="U58" i="41"/>
  <c r="F54" i="69" s="1"/>
  <c r="V45" i="41"/>
  <c r="T43" i="62"/>
  <c r="S47" i="62"/>
  <c r="D272" i="69" s="1"/>
  <c r="S56" i="62"/>
  <c r="R56" i="44"/>
  <c r="S43" i="44"/>
  <c r="V42" i="52"/>
  <c r="U55" i="52"/>
  <c r="U46" i="52"/>
  <c r="U55" i="45"/>
  <c r="V42" i="45"/>
  <c r="U46" i="45"/>
  <c r="U58" i="49"/>
  <c r="F144" i="69" s="1"/>
  <c r="V45" i="49"/>
  <c r="V55" i="42"/>
  <c r="V46" i="42"/>
  <c r="V46" i="44"/>
  <c r="V55" i="44"/>
  <c r="V42" i="55"/>
  <c r="U46" i="55"/>
  <c r="U55" i="55"/>
  <c r="U58" i="61"/>
  <c r="F264" i="69" s="1"/>
  <c r="V45" i="61"/>
  <c r="V46" i="58"/>
  <c r="V55" i="58"/>
  <c r="U58" i="63"/>
  <c r="F284" i="69" s="1"/>
  <c r="V45" i="63"/>
  <c r="V46" i="56"/>
  <c r="V55" i="56"/>
  <c r="S43" i="64"/>
  <c r="R56" i="64"/>
  <c r="R56" i="60"/>
  <c r="S43" i="60"/>
  <c r="U58" i="51"/>
  <c r="F164" i="69" s="1"/>
  <c r="V45" i="51"/>
  <c r="V55" i="61"/>
  <c r="V46" i="61"/>
  <c r="U55" i="63"/>
  <c r="V42" i="63"/>
  <c r="U46" i="63"/>
  <c r="U58" i="48"/>
  <c r="F134" i="69" s="1"/>
  <c r="V45" i="48"/>
  <c r="V42" i="36"/>
  <c r="U46" i="36"/>
  <c r="U55" i="36"/>
  <c r="U46" i="12"/>
  <c r="V42" i="12"/>
  <c r="U55" i="12"/>
  <c r="S60" i="54"/>
  <c r="D196" i="69" s="1"/>
  <c r="T43" i="63"/>
  <c r="S47" i="63"/>
  <c r="D282" i="69" s="1"/>
  <c r="S56" i="63"/>
  <c r="V55" i="59"/>
  <c r="V46" i="59"/>
  <c r="V55" i="54"/>
  <c r="V46" i="54"/>
  <c r="S47" i="39"/>
  <c r="D32" i="69" s="1"/>
  <c r="T43" i="39"/>
  <c r="U43" i="39" s="1"/>
  <c r="V43" i="39" s="1"/>
  <c r="U55" i="51"/>
  <c r="U46" i="51"/>
  <c r="V42" i="51"/>
  <c r="V55" i="50"/>
  <c r="V46" i="50"/>
  <c r="U58" i="12"/>
  <c r="F84" i="69" s="1"/>
  <c r="V45" i="12"/>
  <c r="T58" i="45"/>
  <c r="E104" i="69" s="1"/>
  <c r="U45" i="45"/>
  <c r="F100" i="69" s="1"/>
  <c r="U55" i="40"/>
  <c r="V42" i="40"/>
  <c r="U46" i="40"/>
  <c r="U55" i="41"/>
  <c r="U46" i="41"/>
  <c r="V42" i="41"/>
  <c r="V55" i="46"/>
  <c r="V46" i="46"/>
  <c r="U46" i="47"/>
  <c r="V42" i="47"/>
  <c r="U55" i="47"/>
  <c r="V46" i="60"/>
  <c r="V55" i="60"/>
  <c r="S43" i="7"/>
  <c r="R56" i="7"/>
  <c r="U58" i="64"/>
  <c r="F294" i="69" s="1"/>
  <c r="V45" i="64"/>
  <c r="V45" i="39"/>
  <c r="G30" i="69" s="1"/>
  <c r="U55" i="39"/>
  <c r="U54" i="39"/>
  <c r="E24" i="69" l="1"/>
  <c r="F91" i="69"/>
  <c r="S56" i="53"/>
  <c r="T43" i="53"/>
  <c r="U43" i="53" s="1"/>
  <c r="G190" i="69"/>
  <c r="V58" i="59"/>
  <c r="G244" i="69" s="1"/>
  <c r="F191" i="69"/>
  <c r="G230" i="69"/>
  <c r="U64" i="58"/>
  <c r="U64" i="7"/>
  <c r="V59" i="49"/>
  <c r="G145" i="69" s="1"/>
  <c r="G141" i="69"/>
  <c r="V59" i="7"/>
  <c r="G21" i="69"/>
  <c r="V59" i="59"/>
  <c r="G245" i="69" s="1"/>
  <c r="G241" i="69"/>
  <c r="V58" i="48"/>
  <c r="G134" i="69" s="1"/>
  <c r="G130" i="69"/>
  <c r="U59" i="52"/>
  <c r="F175" i="69" s="1"/>
  <c r="F171" i="69"/>
  <c r="U59" i="43"/>
  <c r="F75" i="69" s="1"/>
  <c r="F71" i="69"/>
  <c r="V59" i="62"/>
  <c r="G275" i="69" s="1"/>
  <c r="G271" i="69"/>
  <c r="V58" i="50"/>
  <c r="G154" i="69" s="1"/>
  <c r="G150" i="69"/>
  <c r="U59" i="47"/>
  <c r="F125" i="69" s="1"/>
  <c r="F121" i="69"/>
  <c r="U59" i="63"/>
  <c r="F285" i="69" s="1"/>
  <c r="F281" i="69"/>
  <c r="V59" i="56"/>
  <c r="G215" i="69" s="1"/>
  <c r="G211" i="69"/>
  <c r="V59" i="42"/>
  <c r="G65" i="69" s="1"/>
  <c r="G61" i="69"/>
  <c r="F34" i="69"/>
  <c r="V59" i="46"/>
  <c r="G115" i="69" s="1"/>
  <c r="G111" i="69"/>
  <c r="V59" i="50"/>
  <c r="G155" i="69" s="1"/>
  <c r="G151" i="69"/>
  <c r="V58" i="63"/>
  <c r="G284" i="69" s="1"/>
  <c r="G280" i="69"/>
  <c r="V58" i="40"/>
  <c r="G44" i="69" s="1"/>
  <c r="G40" i="69"/>
  <c r="V58" i="53"/>
  <c r="G184" i="69" s="1"/>
  <c r="G180" i="69"/>
  <c r="U59" i="45"/>
  <c r="F105" i="69" s="1"/>
  <c r="F101" i="69"/>
  <c r="V58" i="44"/>
  <c r="G94" i="69" s="1"/>
  <c r="G90" i="69"/>
  <c r="V58" i="7"/>
  <c r="G24" i="69" s="1"/>
  <c r="G20" i="69"/>
  <c r="U58" i="7"/>
  <c r="F24" i="69" s="1"/>
  <c r="F20" i="69"/>
  <c r="V58" i="55"/>
  <c r="G204" i="69" s="1"/>
  <c r="G200" i="69"/>
  <c r="U59" i="48"/>
  <c r="F135" i="69" s="1"/>
  <c r="F131" i="69"/>
  <c r="U59" i="40"/>
  <c r="F45" i="69" s="1"/>
  <c r="F41" i="69"/>
  <c r="V59" i="60"/>
  <c r="G255" i="69" s="1"/>
  <c r="G251" i="69"/>
  <c r="V58" i="12"/>
  <c r="G84" i="69" s="1"/>
  <c r="G80" i="69"/>
  <c r="U63" i="58"/>
  <c r="F35" i="69"/>
  <c r="V59" i="61"/>
  <c r="G265" i="69" s="1"/>
  <c r="G261" i="69"/>
  <c r="T43" i="55"/>
  <c r="T47" i="55" s="1"/>
  <c r="E202" i="69" s="1"/>
  <c r="U59" i="41"/>
  <c r="F55" i="69" s="1"/>
  <c r="F51" i="69"/>
  <c r="V59" i="58"/>
  <c r="G231" i="69"/>
  <c r="S56" i="55"/>
  <c r="V58" i="47"/>
  <c r="G124" i="69" s="1"/>
  <c r="G120" i="69"/>
  <c r="V59" i="64"/>
  <c r="G295" i="69" s="1"/>
  <c r="G291" i="69"/>
  <c r="V58" i="41"/>
  <c r="G54" i="69" s="1"/>
  <c r="G50" i="69"/>
  <c r="V59" i="44"/>
  <c r="G95" i="69" s="1"/>
  <c r="G91" i="69"/>
  <c r="V59" i="53"/>
  <c r="G185" i="69" s="1"/>
  <c r="G181" i="69"/>
  <c r="V58" i="64"/>
  <c r="G294" i="69" s="1"/>
  <c r="G290" i="69"/>
  <c r="U59" i="51"/>
  <c r="F165" i="69" s="1"/>
  <c r="F161" i="69"/>
  <c r="V58" i="51"/>
  <c r="G164" i="69" s="1"/>
  <c r="G160" i="69"/>
  <c r="V58" i="61"/>
  <c r="G264" i="69" s="1"/>
  <c r="G260" i="69"/>
  <c r="V58" i="49"/>
  <c r="G144" i="69" s="1"/>
  <c r="G140" i="69"/>
  <c r="V58" i="46"/>
  <c r="G114" i="69" s="1"/>
  <c r="G110" i="69"/>
  <c r="V58" i="56"/>
  <c r="G214" i="69" s="1"/>
  <c r="G210" i="69"/>
  <c r="V45" i="42"/>
  <c r="F60" i="69"/>
  <c r="U59" i="12"/>
  <c r="F85" i="69" s="1"/>
  <c r="F81" i="69"/>
  <c r="V59" i="54"/>
  <c r="G195" i="69" s="1"/>
  <c r="G191" i="69"/>
  <c r="U59" i="55"/>
  <c r="F205" i="69" s="1"/>
  <c r="F201" i="69"/>
  <c r="V58" i="60"/>
  <c r="G254" i="69" s="1"/>
  <c r="G250" i="69"/>
  <c r="V58" i="62"/>
  <c r="G274" i="69" s="1"/>
  <c r="G270" i="69"/>
  <c r="U58" i="36"/>
  <c r="F14" i="69" s="1"/>
  <c r="F10" i="69"/>
  <c r="U59" i="36"/>
  <c r="F15" i="69" s="1"/>
  <c r="F11" i="69"/>
  <c r="S47" i="61"/>
  <c r="D262" i="69" s="1"/>
  <c r="S56" i="61"/>
  <c r="U43" i="54"/>
  <c r="U47" i="54" s="1"/>
  <c r="F192" i="69" s="1"/>
  <c r="T56" i="54"/>
  <c r="V45" i="36"/>
  <c r="S56" i="51"/>
  <c r="S47" i="51"/>
  <c r="S43" i="42"/>
  <c r="S47" i="42" s="1"/>
  <c r="D62" i="69" s="1"/>
  <c r="S47" i="58"/>
  <c r="D232" i="69" s="1"/>
  <c r="S56" i="58"/>
  <c r="T43" i="58"/>
  <c r="S61" i="4"/>
  <c r="T48" i="4"/>
  <c r="R56" i="45"/>
  <c r="S47" i="59"/>
  <c r="D242" i="69" s="1"/>
  <c r="S56" i="59"/>
  <c r="T43" i="59"/>
  <c r="U44" i="4"/>
  <c r="T57" i="4"/>
  <c r="T43" i="47"/>
  <c r="S47" i="47"/>
  <c r="D122" i="69" s="1"/>
  <c r="S56" i="47"/>
  <c r="V55" i="12"/>
  <c r="V46" i="12"/>
  <c r="T47" i="62"/>
  <c r="E272" i="69" s="1"/>
  <c r="S60" i="62"/>
  <c r="D276" i="69" s="1"/>
  <c r="R56" i="36"/>
  <c r="S43" i="36"/>
  <c r="U43" i="62"/>
  <c r="T56" i="62"/>
  <c r="S56" i="12"/>
  <c r="T43" i="12"/>
  <c r="S47" i="12"/>
  <c r="D82" i="69" s="1"/>
  <c r="V46" i="47"/>
  <c r="V55" i="47"/>
  <c r="V46" i="36"/>
  <c r="V55" i="36"/>
  <c r="T43" i="60"/>
  <c r="S47" i="60"/>
  <c r="D252" i="69" s="1"/>
  <c r="S56" i="60"/>
  <c r="V46" i="45"/>
  <c r="V55" i="45"/>
  <c r="T56" i="61"/>
  <c r="U43" i="61"/>
  <c r="U58" i="57"/>
  <c r="F224" i="69" s="1"/>
  <c r="V45" i="57"/>
  <c r="S47" i="52"/>
  <c r="D172" i="69" s="1"/>
  <c r="S56" i="52"/>
  <c r="T43" i="52"/>
  <c r="U43" i="41"/>
  <c r="T56" i="41"/>
  <c r="S56" i="45"/>
  <c r="T43" i="45"/>
  <c r="S47" i="45"/>
  <c r="D102" i="69" s="1"/>
  <c r="T56" i="56"/>
  <c r="U43" i="56"/>
  <c r="U58" i="52"/>
  <c r="F174" i="69" s="1"/>
  <c r="V45" i="52"/>
  <c r="V55" i="48"/>
  <c r="V46" i="48"/>
  <c r="S60" i="56"/>
  <c r="D216" i="69" s="1"/>
  <c r="T47" i="56"/>
  <c r="E212" i="69" s="1"/>
  <c r="T43" i="57"/>
  <c r="S56" i="57"/>
  <c r="S47" i="57"/>
  <c r="D222" i="69" s="1"/>
  <c r="R56" i="43"/>
  <c r="S43" i="43"/>
  <c r="V45" i="43"/>
  <c r="G70" i="69" s="1"/>
  <c r="U62" i="43"/>
  <c r="U58" i="43"/>
  <c r="F74" i="69" s="1"/>
  <c r="V54" i="39"/>
  <c r="V55" i="39"/>
  <c r="S60" i="46"/>
  <c r="D116" i="69" s="1"/>
  <c r="T47" i="46"/>
  <c r="E112" i="69" s="1"/>
  <c r="V55" i="63"/>
  <c r="V46" i="63"/>
  <c r="U43" i="50"/>
  <c r="T56" i="50"/>
  <c r="T60" i="54"/>
  <c r="E196" i="69" s="1"/>
  <c r="S56" i="64"/>
  <c r="S47" i="64"/>
  <c r="D292" i="69" s="1"/>
  <c r="T43" i="64"/>
  <c r="S47" i="44"/>
  <c r="D92" i="69" s="1"/>
  <c r="T43" i="44"/>
  <c r="S56" i="44"/>
  <c r="T43" i="48"/>
  <c r="S47" i="48"/>
  <c r="D132" i="69" s="1"/>
  <c r="S56" i="48"/>
  <c r="T47" i="50"/>
  <c r="E152" i="69" s="1"/>
  <c r="S60" i="50"/>
  <c r="D156" i="69" s="1"/>
  <c r="U43" i="46"/>
  <c r="T56" i="46"/>
  <c r="U58" i="45"/>
  <c r="F104" i="69" s="1"/>
  <c r="V45" i="45"/>
  <c r="V55" i="41"/>
  <c r="V46" i="41"/>
  <c r="S60" i="63"/>
  <c r="D286" i="69" s="1"/>
  <c r="T47" i="63"/>
  <c r="E282" i="69" s="1"/>
  <c r="U43" i="63"/>
  <c r="T56" i="63"/>
  <c r="V55" i="52"/>
  <c r="V46" i="52"/>
  <c r="T56" i="51"/>
  <c r="U43" i="51"/>
  <c r="S60" i="55"/>
  <c r="D206" i="69" s="1"/>
  <c r="V55" i="43"/>
  <c r="V46" i="43"/>
  <c r="T56" i="53"/>
  <c r="V46" i="55"/>
  <c r="V55" i="55"/>
  <c r="V46" i="51"/>
  <c r="V55" i="51"/>
  <c r="T43" i="40"/>
  <c r="S47" i="40"/>
  <c r="D42" i="69" s="1"/>
  <c r="S56" i="40"/>
  <c r="S56" i="7"/>
  <c r="S47" i="7"/>
  <c r="D22" i="69" s="1"/>
  <c r="T43" i="7"/>
  <c r="V55" i="40"/>
  <c r="V46" i="40"/>
  <c r="S60" i="39"/>
  <c r="S57" i="39"/>
  <c r="T47" i="39"/>
  <c r="E32" i="69" s="1"/>
  <c r="S61" i="39"/>
  <c r="S60" i="41"/>
  <c r="D56" i="69" s="1"/>
  <c r="T47" i="41"/>
  <c r="E52" i="69" s="1"/>
  <c r="S56" i="49"/>
  <c r="S47" i="49"/>
  <c r="D142" i="69" s="1"/>
  <c r="T43" i="49"/>
  <c r="T47" i="53"/>
  <c r="E182" i="69" s="1"/>
  <c r="S60" i="53"/>
  <c r="D186" i="69" s="1"/>
  <c r="U63" i="7" l="1"/>
  <c r="U56" i="54"/>
  <c r="T56" i="55"/>
  <c r="V64" i="7"/>
  <c r="G25" i="69"/>
  <c r="U43" i="55"/>
  <c r="V43" i="55" s="1"/>
  <c r="V56" i="55" s="1"/>
  <c r="V43" i="54"/>
  <c r="V56" i="54" s="1"/>
  <c r="V63" i="58"/>
  <c r="G35" i="69"/>
  <c r="V59" i="48"/>
  <c r="G135" i="69" s="1"/>
  <c r="G131" i="69"/>
  <c r="V63" i="7"/>
  <c r="G34" i="69"/>
  <c r="V59" i="40"/>
  <c r="G45" i="69" s="1"/>
  <c r="G41" i="69"/>
  <c r="V59" i="41"/>
  <c r="G55" i="69" s="1"/>
  <c r="G51" i="69"/>
  <c r="V59" i="52"/>
  <c r="G175" i="69" s="1"/>
  <c r="G171" i="69"/>
  <c r="T47" i="51"/>
  <c r="E162" i="69" s="1"/>
  <c r="D162" i="69"/>
  <c r="V59" i="43"/>
  <c r="G75" i="69" s="1"/>
  <c r="G71" i="69"/>
  <c r="V59" i="45"/>
  <c r="G105" i="69" s="1"/>
  <c r="G101" i="69"/>
  <c r="V59" i="12"/>
  <c r="G85" i="69" s="1"/>
  <c r="G81" i="69"/>
  <c r="T47" i="61"/>
  <c r="E262" i="69" s="1"/>
  <c r="V58" i="57"/>
  <c r="G224" i="69" s="1"/>
  <c r="G220" i="69"/>
  <c r="V59" i="47"/>
  <c r="G125" i="69" s="1"/>
  <c r="G121" i="69"/>
  <c r="V58" i="45"/>
  <c r="G104" i="69" s="1"/>
  <c r="G100" i="69"/>
  <c r="V58" i="52"/>
  <c r="G174" i="69" s="1"/>
  <c r="G170" i="69"/>
  <c r="V59" i="51"/>
  <c r="G165" i="69" s="1"/>
  <c r="G161" i="69"/>
  <c r="S64" i="7"/>
  <c r="D36" i="69"/>
  <c r="V59" i="55"/>
  <c r="G205" i="69" s="1"/>
  <c r="G201" i="69"/>
  <c r="S60" i="61"/>
  <c r="D266" i="69" s="1"/>
  <c r="V58" i="42"/>
  <c r="G64" i="69" s="1"/>
  <c r="G60" i="69"/>
  <c r="V59" i="63"/>
  <c r="G285" i="69" s="1"/>
  <c r="G281" i="69"/>
  <c r="V64" i="58"/>
  <c r="G235" i="69"/>
  <c r="V58" i="36"/>
  <c r="G14" i="69" s="1"/>
  <c r="G10" i="69"/>
  <c r="V59" i="36"/>
  <c r="G15" i="69" s="1"/>
  <c r="G11" i="69"/>
  <c r="S60" i="51"/>
  <c r="D166" i="69" s="1"/>
  <c r="T43" i="42"/>
  <c r="T56" i="42" s="1"/>
  <c r="S56" i="42"/>
  <c r="U43" i="58"/>
  <c r="T56" i="58"/>
  <c r="S60" i="58"/>
  <c r="T47" i="58"/>
  <c r="E232" i="69" s="1"/>
  <c r="U43" i="59"/>
  <c r="T56" i="59"/>
  <c r="T61" i="4"/>
  <c r="U48" i="4"/>
  <c r="V44" i="4"/>
  <c r="V57" i="4" s="1"/>
  <c r="U57" i="4"/>
  <c r="T47" i="59"/>
  <c r="E242" i="69" s="1"/>
  <c r="S60" i="59"/>
  <c r="D246" i="69" s="1"/>
  <c r="T47" i="47"/>
  <c r="E122" i="69" s="1"/>
  <c r="S60" i="47"/>
  <c r="D126" i="69" s="1"/>
  <c r="U43" i="47"/>
  <c r="T56" i="47"/>
  <c r="T47" i="64"/>
  <c r="E292" i="69" s="1"/>
  <c r="S60" i="64"/>
  <c r="D296" i="69" s="1"/>
  <c r="U43" i="45"/>
  <c r="T56" i="45"/>
  <c r="U56" i="61"/>
  <c r="V43" i="61"/>
  <c r="V56" i="61" s="1"/>
  <c r="T56" i="12"/>
  <c r="U43" i="12"/>
  <c r="U60" i="54"/>
  <c r="F196" i="69" s="1"/>
  <c r="U56" i="62"/>
  <c r="V43" i="62"/>
  <c r="V56" i="62" s="1"/>
  <c r="U43" i="48"/>
  <c r="T56" i="48"/>
  <c r="S60" i="42"/>
  <c r="D66" i="69" s="1"/>
  <c r="S47" i="36"/>
  <c r="D12" i="69" s="1"/>
  <c r="S56" i="36"/>
  <c r="T43" i="36"/>
  <c r="U56" i="55"/>
  <c r="T60" i="63"/>
  <c r="E286" i="69" s="1"/>
  <c r="U47" i="63"/>
  <c r="F282" i="69" s="1"/>
  <c r="T43" i="43"/>
  <c r="S56" i="43"/>
  <c r="S47" i="43"/>
  <c r="D72" i="69" s="1"/>
  <c r="S60" i="40"/>
  <c r="D46" i="69" s="1"/>
  <c r="T47" i="40"/>
  <c r="E42" i="69" s="1"/>
  <c r="U47" i="39"/>
  <c r="F32" i="69" s="1"/>
  <c r="T61" i="39"/>
  <c r="T60" i="39"/>
  <c r="U43" i="40"/>
  <c r="T56" i="40"/>
  <c r="U43" i="44"/>
  <c r="T56" i="44"/>
  <c r="V43" i="50"/>
  <c r="V56" i="50" s="1"/>
  <c r="U56" i="50"/>
  <c r="T47" i="57"/>
  <c r="E222" i="69" s="1"/>
  <c r="S60" i="57"/>
  <c r="D226" i="69" s="1"/>
  <c r="S60" i="60"/>
  <c r="D256" i="69" s="1"/>
  <c r="T47" i="60"/>
  <c r="E252" i="69" s="1"/>
  <c r="T60" i="55"/>
  <c r="E206" i="69" s="1"/>
  <c r="S60" i="44"/>
  <c r="D96" i="69" s="1"/>
  <c r="T47" i="44"/>
  <c r="E92" i="69" s="1"/>
  <c r="U56" i="41"/>
  <c r="V43" i="41"/>
  <c r="V56" i="41" s="1"/>
  <c r="T56" i="60"/>
  <c r="U43" i="60"/>
  <c r="U47" i="50"/>
  <c r="F152" i="69" s="1"/>
  <c r="T60" i="50"/>
  <c r="E156" i="69" s="1"/>
  <c r="V43" i="63"/>
  <c r="V56" i="63" s="1"/>
  <c r="U56" i="63"/>
  <c r="T56" i="57"/>
  <c r="U43" i="57"/>
  <c r="T60" i="53"/>
  <c r="E186" i="69" s="1"/>
  <c r="U47" i="53"/>
  <c r="F182" i="69" s="1"/>
  <c r="T56" i="49"/>
  <c r="U43" i="49"/>
  <c r="T60" i="56"/>
  <c r="E216" i="69" s="1"/>
  <c r="U47" i="56"/>
  <c r="F212" i="69" s="1"/>
  <c r="U56" i="56"/>
  <c r="V43" i="56"/>
  <c r="V56" i="56" s="1"/>
  <c r="S60" i="52"/>
  <c r="D176" i="69" s="1"/>
  <c r="T47" i="52"/>
  <c r="E172" i="69" s="1"/>
  <c r="V58" i="43"/>
  <c r="G74" i="69" s="1"/>
  <c r="V62" i="43"/>
  <c r="U47" i="46"/>
  <c r="F112" i="69" s="1"/>
  <c r="T60" i="46"/>
  <c r="E116" i="69" s="1"/>
  <c r="V43" i="46"/>
  <c r="V56" i="46" s="1"/>
  <c r="U56" i="46"/>
  <c r="T60" i="41"/>
  <c r="E56" i="69" s="1"/>
  <c r="U47" i="41"/>
  <c r="F52" i="69" s="1"/>
  <c r="V43" i="53"/>
  <c r="V56" i="53" s="1"/>
  <c r="U56" i="53"/>
  <c r="S60" i="48"/>
  <c r="D136" i="69" s="1"/>
  <c r="T47" i="48"/>
  <c r="E132" i="69" s="1"/>
  <c r="V43" i="51"/>
  <c r="V56" i="51" s="1"/>
  <c r="U56" i="51"/>
  <c r="T56" i="52"/>
  <c r="U43" i="52"/>
  <c r="T60" i="62"/>
  <c r="E276" i="69" s="1"/>
  <c r="U47" i="62"/>
  <c r="F272" i="69" s="1"/>
  <c r="U47" i="51"/>
  <c r="F162" i="69" s="1"/>
  <c r="T60" i="51"/>
  <c r="E166" i="69" s="1"/>
  <c r="S60" i="49"/>
  <c r="D146" i="69" s="1"/>
  <c r="T47" i="49"/>
  <c r="E142" i="69" s="1"/>
  <c r="T56" i="7"/>
  <c r="U43" i="7"/>
  <c r="S60" i="7"/>
  <c r="T47" i="7"/>
  <c r="E22" i="69" s="1"/>
  <c r="T56" i="64"/>
  <c r="U43" i="64"/>
  <c r="S60" i="45"/>
  <c r="D106" i="69" s="1"/>
  <c r="T47" i="45"/>
  <c r="E102" i="69" s="1"/>
  <c r="S60" i="12"/>
  <c r="D86" i="69" s="1"/>
  <c r="T47" i="12"/>
  <c r="E82" i="69" s="1"/>
  <c r="V47" i="54" l="1"/>
  <c r="V60" i="54" s="1"/>
  <c r="G196" i="69" s="1"/>
  <c r="U47" i="55"/>
  <c r="F202" i="69" s="1"/>
  <c r="U47" i="61"/>
  <c r="F262" i="69" s="1"/>
  <c r="T60" i="61"/>
  <c r="E266" i="69" s="1"/>
  <c r="S65" i="58"/>
  <c r="D236" i="69"/>
  <c r="S65" i="7"/>
  <c r="D26" i="69"/>
  <c r="T47" i="42"/>
  <c r="U43" i="42"/>
  <c r="V43" i="42" s="1"/>
  <c r="V56" i="42" s="1"/>
  <c r="U47" i="59"/>
  <c r="F242" i="69" s="1"/>
  <c r="T60" i="59"/>
  <c r="E246" i="69" s="1"/>
  <c r="V43" i="59"/>
  <c r="V56" i="59" s="1"/>
  <c r="U56" i="59"/>
  <c r="V48" i="4"/>
  <c r="V61" i="4" s="1"/>
  <c r="U61" i="4"/>
  <c r="T60" i="58"/>
  <c r="U47" i="58"/>
  <c r="F232" i="69" s="1"/>
  <c r="V43" i="58"/>
  <c r="V56" i="58" s="1"/>
  <c r="U56" i="58"/>
  <c r="V43" i="47"/>
  <c r="V56" i="47" s="1"/>
  <c r="U56" i="47"/>
  <c r="T60" i="47"/>
  <c r="E126" i="69" s="1"/>
  <c r="U47" i="47"/>
  <c r="F122" i="69" s="1"/>
  <c r="V43" i="40"/>
  <c r="V56" i="40" s="1"/>
  <c r="U56" i="40"/>
  <c r="U60" i="51"/>
  <c r="F166" i="69" s="1"/>
  <c r="V47" i="51"/>
  <c r="U60" i="56"/>
  <c r="F216" i="69" s="1"/>
  <c r="V47" i="56"/>
  <c r="V47" i="61"/>
  <c r="U60" i="61"/>
  <c r="F266" i="69" s="1"/>
  <c r="U56" i="49"/>
  <c r="V43" i="49"/>
  <c r="V56" i="49" s="1"/>
  <c r="U47" i="40"/>
  <c r="F42" i="69" s="1"/>
  <c r="T60" i="40"/>
  <c r="E46" i="69" s="1"/>
  <c r="U56" i="12"/>
  <c r="V43" i="12"/>
  <c r="V56" i="12" s="1"/>
  <c r="U60" i="62"/>
  <c r="F276" i="69" s="1"/>
  <c r="V47" i="62"/>
  <c r="T56" i="36"/>
  <c r="U43" i="36"/>
  <c r="V43" i="64"/>
  <c r="V56" i="64" s="1"/>
  <c r="U56" i="64"/>
  <c r="V47" i="46"/>
  <c r="U60" i="46"/>
  <c r="F116" i="69" s="1"/>
  <c r="S60" i="36"/>
  <c r="D16" i="69" s="1"/>
  <c r="T47" i="36"/>
  <c r="E12" i="69" s="1"/>
  <c r="T60" i="12"/>
  <c r="E86" i="69" s="1"/>
  <c r="U47" i="12"/>
  <c r="F82" i="69" s="1"/>
  <c r="V47" i="50"/>
  <c r="U60" i="50"/>
  <c r="F156" i="69" s="1"/>
  <c r="V43" i="60"/>
  <c r="V56" i="60" s="1"/>
  <c r="U56" i="60"/>
  <c r="U47" i="7"/>
  <c r="F22" i="69" s="1"/>
  <c r="T60" i="7"/>
  <c r="U47" i="44"/>
  <c r="F92" i="69" s="1"/>
  <c r="T60" i="44"/>
  <c r="E96" i="69" s="1"/>
  <c r="T60" i="45"/>
  <c r="E106" i="69" s="1"/>
  <c r="U47" i="45"/>
  <c r="F102" i="69" s="1"/>
  <c r="U60" i="53"/>
  <c r="F186" i="69" s="1"/>
  <c r="V47" i="53"/>
  <c r="U56" i="7"/>
  <c r="V43" i="7"/>
  <c r="V56" i="7" s="1"/>
  <c r="T56" i="43"/>
  <c r="U43" i="43"/>
  <c r="U60" i="63"/>
  <c r="F286" i="69" s="1"/>
  <c r="V47" i="63"/>
  <c r="U56" i="48"/>
  <c r="V43" i="48"/>
  <c r="V56" i="48" s="1"/>
  <c r="U56" i="45"/>
  <c r="V43" i="45"/>
  <c r="V56" i="45" s="1"/>
  <c r="U47" i="60"/>
  <c r="F252" i="69" s="1"/>
  <c r="T60" i="60"/>
  <c r="E256" i="69" s="1"/>
  <c r="V43" i="52"/>
  <c r="V56" i="52" s="1"/>
  <c r="U56" i="52"/>
  <c r="T60" i="57"/>
  <c r="E226" i="69" s="1"/>
  <c r="U47" i="57"/>
  <c r="F222" i="69" s="1"/>
  <c r="T60" i="49"/>
  <c r="E146" i="69" s="1"/>
  <c r="U47" i="49"/>
  <c r="F142" i="69" s="1"/>
  <c r="T60" i="52"/>
  <c r="E176" i="69" s="1"/>
  <c r="U47" i="52"/>
  <c r="F172" i="69" s="1"/>
  <c r="U56" i="44"/>
  <c r="V43" i="44"/>
  <c r="V56" i="44" s="1"/>
  <c r="V47" i="41"/>
  <c r="U60" i="41"/>
  <c r="F56" i="69" s="1"/>
  <c r="V47" i="39"/>
  <c r="G32" i="69" s="1"/>
  <c r="U61" i="39"/>
  <c r="U60" i="39"/>
  <c r="T47" i="43"/>
  <c r="E72" i="69" s="1"/>
  <c r="S60" i="43"/>
  <c r="D76" i="69" s="1"/>
  <c r="U47" i="48"/>
  <c r="F132" i="69" s="1"/>
  <c r="T60" i="48"/>
  <c r="E136" i="69" s="1"/>
  <c r="V43" i="57"/>
  <c r="V56" i="57" s="1"/>
  <c r="U56" i="57"/>
  <c r="T60" i="64"/>
  <c r="E296" i="69" s="1"/>
  <c r="U47" i="64"/>
  <c r="F292" i="69" s="1"/>
  <c r="G192" i="69" l="1"/>
  <c r="V47" i="55"/>
  <c r="U60" i="55"/>
  <c r="F206" i="69" s="1"/>
  <c r="V60" i="63"/>
  <c r="G286" i="69" s="1"/>
  <c r="G282" i="69"/>
  <c r="V60" i="46"/>
  <c r="G116" i="69" s="1"/>
  <c r="G112" i="69"/>
  <c r="T60" i="42"/>
  <c r="E66" i="69" s="1"/>
  <c r="E62" i="69"/>
  <c r="T65" i="7"/>
  <c r="E26" i="69"/>
  <c r="V60" i="61"/>
  <c r="G266" i="69" s="1"/>
  <c r="G262" i="69"/>
  <c r="V60" i="62"/>
  <c r="G276" i="69" s="1"/>
  <c r="G272" i="69"/>
  <c r="V60" i="51"/>
  <c r="G166" i="69" s="1"/>
  <c r="G162" i="69"/>
  <c r="V60" i="56"/>
  <c r="G216" i="69" s="1"/>
  <c r="G212" i="69"/>
  <c r="V60" i="41"/>
  <c r="G56" i="69" s="1"/>
  <c r="G52" i="69"/>
  <c r="V60" i="50"/>
  <c r="G156" i="69" s="1"/>
  <c r="G152" i="69"/>
  <c r="T65" i="58"/>
  <c r="E236" i="69"/>
  <c r="V60" i="53"/>
  <c r="G186" i="69" s="1"/>
  <c r="G182" i="69"/>
  <c r="U56" i="42"/>
  <c r="V60" i="55"/>
  <c r="G206" i="69" s="1"/>
  <c r="G202" i="69"/>
  <c r="U47" i="42"/>
  <c r="U60" i="58"/>
  <c r="V47" i="58"/>
  <c r="V47" i="59"/>
  <c r="U60" i="59"/>
  <c r="F246" i="69" s="1"/>
  <c r="V47" i="47"/>
  <c r="U60" i="47"/>
  <c r="F126" i="69" s="1"/>
  <c r="V47" i="64"/>
  <c r="U60" i="64"/>
  <c r="F296" i="69" s="1"/>
  <c r="V43" i="43"/>
  <c r="V56" i="43" s="1"/>
  <c r="U56" i="43"/>
  <c r="V47" i="60"/>
  <c r="U60" i="60"/>
  <c r="F256" i="69" s="1"/>
  <c r="V61" i="39"/>
  <c r="V60" i="39"/>
  <c r="V47" i="52"/>
  <c r="U60" i="52"/>
  <c r="F176" i="69" s="1"/>
  <c r="V47" i="45"/>
  <c r="U60" i="45"/>
  <c r="F106" i="69" s="1"/>
  <c r="V47" i="48"/>
  <c r="U60" i="48"/>
  <c r="F136" i="69" s="1"/>
  <c r="U60" i="49"/>
  <c r="F146" i="69" s="1"/>
  <c r="V47" i="49"/>
  <c r="V47" i="12"/>
  <c r="U60" i="12"/>
  <c r="F86" i="69" s="1"/>
  <c r="U47" i="43"/>
  <c r="F72" i="69" s="1"/>
  <c r="T60" i="43"/>
  <c r="E76" i="69" s="1"/>
  <c r="U60" i="44"/>
  <c r="F96" i="69" s="1"/>
  <c r="V47" i="44"/>
  <c r="T60" i="36"/>
  <c r="E16" i="69" s="1"/>
  <c r="U47" i="36"/>
  <c r="F12" i="69" s="1"/>
  <c r="V47" i="7"/>
  <c r="U60" i="7"/>
  <c r="U56" i="36"/>
  <c r="V43" i="36"/>
  <c r="V56" i="36" s="1"/>
  <c r="V47" i="57"/>
  <c r="U60" i="57"/>
  <c r="F226" i="69" s="1"/>
  <c r="V47" i="40"/>
  <c r="U60" i="40"/>
  <c r="F46" i="69" s="1"/>
  <c r="V60" i="48" l="1"/>
  <c r="G136" i="69" s="1"/>
  <c r="G132" i="69"/>
  <c r="U65" i="7"/>
  <c r="F26" i="69"/>
  <c r="V60" i="7"/>
  <c r="G26" i="69" s="1"/>
  <c r="G22" i="69"/>
  <c r="V60" i="64"/>
  <c r="G296" i="69" s="1"/>
  <c r="G292" i="69"/>
  <c r="V60" i="58"/>
  <c r="G236" i="69" s="1"/>
  <c r="G232" i="69"/>
  <c r="V60" i="59"/>
  <c r="G246" i="69" s="1"/>
  <c r="G242" i="69"/>
  <c r="V60" i="45"/>
  <c r="G106" i="69" s="1"/>
  <c r="G102" i="69"/>
  <c r="V60" i="44"/>
  <c r="G96" i="69" s="1"/>
  <c r="G92" i="69"/>
  <c r="V60" i="52"/>
  <c r="G176" i="69" s="1"/>
  <c r="G172" i="69"/>
  <c r="V60" i="47"/>
  <c r="G126" i="69" s="1"/>
  <c r="G122" i="69"/>
  <c r="U65" i="58"/>
  <c r="F236" i="69"/>
  <c r="V60" i="12"/>
  <c r="G86" i="69" s="1"/>
  <c r="G82" i="69"/>
  <c r="V60" i="40"/>
  <c r="G46" i="69" s="1"/>
  <c r="G42" i="69"/>
  <c r="U60" i="42"/>
  <c r="F66" i="69" s="1"/>
  <c r="F62" i="69"/>
  <c r="V60" i="57"/>
  <c r="G226" i="69" s="1"/>
  <c r="G222" i="69"/>
  <c r="V60" i="60"/>
  <c r="G256" i="69" s="1"/>
  <c r="G252" i="69"/>
  <c r="V60" i="49"/>
  <c r="G146" i="69" s="1"/>
  <c r="G142" i="69"/>
  <c r="V47" i="42"/>
  <c r="V65" i="58"/>
  <c r="V47" i="43"/>
  <c r="U60" i="43"/>
  <c r="F76" i="69" s="1"/>
  <c r="V47" i="36"/>
  <c r="U60" i="36"/>
  <c r="F16" i="69" s="1"/>
  <c r="V60" i="42" l="1"/>
  <c r="G66" i="69" s="1"/>
  <c r="G62" i="69"/>
  <c r="V65" i="7"/>
  <c r="V60" i="43"/>
  <c r="G76" i="69" s="1"/>
  <c r="G72" i="69"/>
  <c r="V60" i="36"/>
  <c r="G16" i="69" s="1"/>
  <c r="G12" i="6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Glen Segrue</author>
  </authors>
  <commentList>
    <comment ref="Q3" authorId="0" shapeId="0" xr:uid="{A6C98535-D5B8-4957-B697-728965E31D39}">
      <text>
        <r>
          <rPr>
            <b/>
            <sz val="9"/>
            <color indexed="81"/>
            <rFont val="Tahoma"/>
            <family val="2"/>
          </rPr>
          <t>Glen Segrue:</t>
        </r>
        <r>
          <rPr>
            <sz val="9"/>
            <color indexed="81"/>
            <rFont val="Tahoma"/>
            <family val="2"/>
          </rPr>
          <t xml:space="preserve">
FORMULA OVERIDE; 0's give error message</t>
        </r>
      </text>
    </comment>
  </commentList>
</comments>
</file>

<file path=xl/sharedStrings.xml><?xml version="1.0" encoding="utf-8"?>
<sst xmlns="http://schemas.openxmlformats.org/spreadsheetml/2006/main" count="2275" uniqueCount="244">
  <si>
    <t>Births By Elementary Attendance Area</t>
  </si>
  <si>
    <t>ElemName</t>
  </si>
  <si>
    <t>2001</t>
  </si>
  <si>
    <t>2002</t>
  </si>
  <si>
    <t>2003</t>
  </si>
  <si>
    <t>2004</t>
  </si>
  <si>
    <t>2005</t>
  </si>
  <si>
    <t>2006</t>
  </si>
  <si>
    <t>2007</t>
  </si>
  <si>
    <t>Prev. Ave</t>
  </si>
  <si>
    <t>Aspen Crk</t>
  </si>
  <si>
    <t>BC-Creekside</t>
  </si>
  <si>
    <t>BC-Mesa</t>
  </si>
  <si>
    <t>Bear Creek</t>
  </si>
  <si>
    <t>Birch</t>
  </si>
  <si>
    <t>Coal Creek</t>
  </si>
  <si>
    <t>Columbine</t>
  </si>
  <si>
    <t>Creekside</t>
  </si>
  <si>
    <t>Crest View</t>
  </si>
  <si>
    <t>Douglass</t>
  </si>
  <si>
    <t>Eisenhower</t>
  </si>
  <si>
    <t>Eldorado (K-5)</t>
  </si>
  <si>
    <t>Emerald</t>
  </si>
  <si>
    <t>Fireside</t>
  </si>
  <si>
    <t>Flatirons</t>
  </si>
  <si>
    <t>Foothill</t>
  </si>
  <si>
    <t>Gold Hill</t>
  </si>
  <si>
    <t>Heatherwood</t>
  </si>
  <si>
    <t>Jamestown</t>
  </si>
  <si>
    <t>Kohl</t>
  </si>
  <si>
    <t>Lafayette</t>
  </si>
  <si>
    <t>Louisville</t>
  </si>
  <si>
    <t>Meadowlark</t>
  </si>
  <si>
    <t>Mesa</t>
  </si>
  <si>
    <t>Monarch (K-5)</t>
  </si>
  <si>
    <t>Nederland</t>
  </si>
  <si>
    <t>Ryan</t>
  </si>
  <si>
    <t>Sanchez</t>
  </si>
  <si>
    <t>Superior</t>
  </si>
  <si>
    <t>Whittier</t>
  </si>
  <si>
    <t>Unlocated</t>
  </si>
  <si>
    <t>BVSD</t>
  </si>
  <si>
    <t>Boulder Total</t>
  </si>
  <si>
    <t>E County Total</t>
  </si>
  <si>
    <t>RESIDENT KINDERGARTEN LOAD SHEET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</si>
  <si>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</si>
  <si>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</si>
  <si>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</si>
  <si>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</si>
  <si>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</si>
  <si>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</si>
  <si>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</si>
  <si>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</si>
  <si>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</si>
  <si>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</si>
  <si>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</si>
  <si>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</si>
  <si>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</si>
  <si>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INPUT 1: KINDERGARTEN RESIDENT STUDENTS (entry from Load tab)</t>
  </si>
  <si>
    <t>Current Year</t>
  </si>
  <si>
    <t>Grade</t>
  </si>
  <si>
    <t>2023/24</t>
  </si>
  <si>
    <t>2024/25</t>
  </si>
  <si>
    <t>2025/26</t>
  </si>
  <si>
    <t>2026/27</t>
  </si>
  <si>
    <t>K Change</t>
  </si>
  <si>
    <t>% K change</t>
  </si>
  <si>
    <t>INPUT 2: BIRTH COHORT FOR EACH KINDERGAREN CLASS (born 5 and 6 prior - entry from Births by Elem. tab)</t>
  </si>
  <si>
    <t>Births 5 Years Prior</t>
  </si>
  <si>
    <t>Birth Year</t>
  </si>
  <si>
    <t>No. of Births</t>
  </si>
  <si>
    <t>Births to K %</t>
  </si>
  <si>
    <t>Births 6 Years Prior</t>
  </si>
  <si>
    <t>INPUT 3: PROPORTION OF KINDERGARTENERS BORN 5 and 6 YEARS PRIOR (based on D.O.B. in student file)</t>
  </si>
  <si>
    <t>% of Res. K</t>
  </si>
  <si>
    <r>
      <t xml:space="preserve">CALCULATION: ADJUSTED BIRTH CLASS </t>
    </r>
    <r>
      <rPr>
        <i/>
        <sz val="10"/>
        <rFont val="Tahoma"/>
        <family val="2"/>
      </rPr>
      <t>(based on proportion of birth 5 &amp; 6 years prior to K class)</t>
    </r>
  </si>
  <si>
    <t>Birth Year Range:</t>
  </si>
  <si>
    <t>Adjusted  Births</t>
  </si>
  <si>
    <t>Change</t>
  </si>
  <si>
    <t>% Change</t>
  </si>
  <si>
    <t>Births to K%</t>
  </si>
  <si>
    <t>Births to K</t>
  </si>
  <si>
    <t>PROJECTED KINDERGARTENER CALCULATOR</t>
  </si>
  <si>
    <t>A, B, C, Basis Calculations</t>
  </si>
  <si>
    <t>Annual % Birth change</t>
  </si>
  <si>
    <t>Ave B to K %</t>
  </si>
  <si>
    <t>Estimated Kindergarten Students</t>
  </si>
  <si>
    <t>Basis-A (% change)</t>
  </si>
  <si>
    <t>Basis-C (av. % change)</t>
  </si>
  <si>
    <t>Basis-B (av. B to K%)</t>
  </si>
  <si>
    <r>
      <rPr>
        <b/>
        <u/>
        <sz val="16"/>
        <color theme="1" tint="0.14999847407452621"/>
        <rFont val="Tahoma"/>
        <family val="2"/>
      </rPr>
      <t xml:space="preserve">BVSD 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</si>
  <si>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DOB 5-Yr Prior</t>
  </si>
  <si>
    <t xml:space="preserve"> DOB 6-Yr Prior</t>
  </si>
  <si>
    <t>DOB 6-Yr Prior</t>
  </si>
  <si>
    <t>District-wide Proportion Used</t>
  </si>
  <si>
    <t>BVSD Birth Trends</t>
  </si>
  <si>
    <t>(source: Colorado Department of Health and Environment)</t>
  </si>
  <si>
    <t>Birth by Age of Mother (%)</t>
  </si>
  <si>
    <t>15-19</t>
  </si>
  <si>
    <t>20-24</t>
  </si>
  <si>
    <t>25-29</t>
  </si>
  <si>
    <t>30-34</t>
  </si>
  <si>
    <t>35-39</t>
  </si>
  <si>
    <t>40-44</t>
  </si>
  <si>
    <t>45+</t>
  </si>
  <si>
    <t>45-49</t>
  </si>
  <si>
    <t>Community Birth Trends</t>
  </si>
  <si>
    <t>Total Fertility Rate 2010: 1.8 (East)/1.2 (Boulder)</t>
  </si>
  <si>
    <t>40-44*</t>
  </si>
  <si>
    <t>&gt;no mountains</t>
  </si>
  <si>
    <r>
      <rPr>
        <b/>
        <u/>
        <sz val="16"/>
        <color theme="1" tint="0.14999847407452621"/>
        <rFont val="Tahoma"/>
        <family val="2"/>
      </rPr>
      <t xml:space="preserve">Bear Creek El. 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</si>
  <si>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Ave B % Change</t>
  </si>
  <si>
    <t>Lafayette*</t>
  </si>
  <si>
    <t>*All years adjusted to exclude students in the 2017 Meadowlark boundary</t>
  </si>
  <si>
    <r>
      <rPr>
        <b/>
        <u/>
        <sz val="16"/>
        <color theme="1" tint="0.14999847407452621"/>
        <rFont val="Tahoma"/>
        <family val="2"/>
      </rPr>
      <t xml:space="preserve">Crest View El. 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</si>
  <si>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 xml:space="preserve">Mesa El. 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</si>
  <si>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RESIDENT 1st GRADE LOAD SHEET</t>
  </si>
  <si>
    <t>Ave. Diff. between Resident and Enrolled K:</t>
  </si>
  <si>
    <r>
      <t xml:space="preserve">PROJECTED </t>
    </r>
    <r>
      <rPr>
        <b/>
        <u/>
        <sz val="11"/>
        <color theme="5" tint="-0.249977111117893"/>
        <rFont val="Tahoma"/>
        <family val="2"/>
      </rPr>
      <t>ENROLLED</t>
    </r>
    <r>
      <rPr>
        <b/>
        <u/>
        <sz val="11"/>
        <rFont val="Tahoma"/>
        <family val="2"/>
      </rPr>
      <t xml:space="preserve"> KINDERGARTENER CALCULATOR</t>
    </r>
  </si>
  <si>
    <t>1st (resident)</t>
  </si>
  <si>
    <r>
      <t xml:space="preserve">PROJECTED </t>
    </r>
    <r>
      <rPr>
        <b/>
        <u/>
        <sz val="11"/>
        <color theme="8" tint="-0.249977111117893"/>
        <rFont val="Tahoma"/>
        <family val="2"/>
      </rPr>
      <t>RESIDENT</t>
    </r>
    <r>
      <rPr>
        <b/>
        <u/>
        <sz val="11"/>
        <rFont val="Tahoma"/>
        <family val="2"/>
      </rPr>
      <t xml:space="preserve"> KINDERGARTENER CALCULATOR</t>
    </r>
  </si>
  <si>
    <r>
      <t>K (</t>
    </r>
    <r>
      <rPr>
        <b/>
        <sz val="10"/>
        <color theme="8" tint="-0.249977111117893"/>
        <rFont val="Tahoma"/>
        <family val="2"/>
      </rPr>
      <t>resident</t>
    </r>
    <r>
      <rPr>
        <b/>
        <sz val="10"/>
        <rFont val="Tahoma"/>
        <family val="2"/>
      </rPr>
      <t>)</t>
    </r>
  </si>
  <si>
    <r>
      <t>K (</t>
    </r>
    <r>
      <rPr>
        <b/>
        <sz val="10"/>
        <color theme="5" tint="0.39997558519241921"/>
        <rFont val="Tahoma"/>
        <family val="2"/>
      </rPr>
      <t>enrolled</t>
    </r>
    <r>
      <rPr>
        <b/>
        <sz val="10"/>
        <color theme="1" tint="0.499984740745262"/>
        <rFont val="Tahoma"/>
        <family val="2"/>
      </rPr>
      <t>)</t>
    </r>
  </si>
  <si>
    <t>C)</t>
  </si>
  <si>
    <t>A)</t>
  </si>
  <si>
    <t>B)</t>
  </si>
  <si>
    <t>Basis-A (B % change)</t>
  </si>
  <si>
    <r>
      <rPr>
        <b/>
        <u/>
        <sz val="16"/>
        <color theme="1" tint="0.14999847407452621"/>
        <rFont val="Tahoma"/>
        <family val="2"/>
      </rPr>
      <t xml:space="preserve">Aspen Creek K-5 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</si>
  <si>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K in 2023</t>
  </si>
  <si>
    <t>Boulder</t>
  </si>
  <si>
    <t>East</t>
  </si>
  <si>
    <t>Boulder 2022</t>
  </si>
  <si>
    <t>Eastern Communities 2022</t>
  </si>
  <si>
    <r>
      <t>Births By Elementary Attendance Area (</t>
    </r>
    <r>
      <rPr>
        <i/>
        <sz val="16"/>
        <color rgb="FFFF0000"/>
        <rFont val="Arial"/>
        <family val="2"/>
      </rPr>
      <t>source sheet for School-level BtoK calculators</t>
    </r>
    <r>
      <rPr>
        <b/>
        <sz val="16"/>
        <color indexed="8"/>
        <rFont val="Arial"/>
        <family val="2"/>
      </rPr>
      <t>)</t>
    </r>
  </si>
  <si>
    <r>
      <t>&lt;--</t>
    </r>
    <r>
      <rPr>
        <b/>
        <sz val="11"/>
        <color rgb="FFFF0000"/>
        <rFont val="Calibri"/>
        <family val="2"/>
        <scheme val="minor"/>
      </rPr>
      <t xml:space="preserve"> STEP 1</t>
    </r>
    <r>
      <rPr>
        <sz val="11"/>
        <color rgb="FFFF0000"/>
        <rFont val="Calibri"/>
        <family val="2"/>
        <scheme val="minor"/>
      </rPr>
      <t>: COPY and paste all years left to maintain formula in school-level calcular.</t>
    </r>
  </si>
  <si>
    <r>
      <t>&gt;STEP 2:</t>
    </r>
    <r>
      <rPr>
        <sz val="11"/>
        <color rgb="FFFF0000"/>
        <rFont val="Calibri"/>
        <family val="2"/>
        <scheme val="minor"/>
      </rPr>
      <t xml:space="preserve"> Enter new year into Column V</t>
    </r>
  </si>
  <si>
    <t>adj. Yr. Manually&gt;</t>
  </si>
  <si>
    <r>
      <t>&lt;----</t>
    </r>
    <r>
      <rPr>
        <i/>
        <sz val="11"/>
        <color rgb="FFFF0000"/>
        <rFont val="Calibri"/>
        <family val="2"/>
        <scheme val="minor"/>
      </rPr>
      <t>copy/paste to the left each year to retain formulas on each shool tab</t>
    </r>
  </si>
  <si>
    <t>2027/28</t>
  </si>
  <si>
    <t>2028/29</t>
  </si>
  <si>
    <t>|&lt;---------for cell reference only---------&gt;|</t>
  </si>
  <si>
    <t>ENROLLMENT KINDERGAREN LOAD SHEET</t>
  </si>
  <si>
    <t>BCSIS</t>
  </si>
  <si>
    <r>
      <t xml:space="preserve">Focus/Charter </t>
    </r>
    <r>
      <rPr>
        <i/>
        <u/>
        <sz val="9"/>
        <color rgb="FF000000"/>
        <rFont val="ARIAL"/>
        <family val="2"/>
      </rPr>
      <t>(only needed for BVSD tota</t>
    </r>
    <r>
      <rPr>
        <b/>
        <u/>
        <sz val="9"/>
        <color indexed="8"/>
        <rFont val="ARIAL"/>
        <family val="2"/>
      </rPr>
      <t>l)</t>
    </r>
  </si>
  <si>
    <t>Com. Montessori</t>
  </si>
  <si>
    <t>High Peaks</t>
  </si>
  <si>
    <t xml:space="preserve">Horizon </t>
  </si>
  <si>
    <t>Peak to Peak</t>
  </si>
  <si>
    <t>Pioneer</t>
  </si>
  <si>
    <t>University Hill</t>
  </si>
  <si>
    <t>Boulder Universal</t>
  </si>
  <si>
    <r>
      <t>INPUT 1: KINDERGARTEN RESIDENT STUDENTS (</t>
    </r>
    <r>
      <rPr>
        <sz val="11"/>
        <color rgb="FFFF0000"/>
        <rFont val="Tahoma"/>
        <family val="2"/>
      </rPr>
      <t>entry formula from "Res K-1 Load Sheet" tab</t>
    </r>
    <r>
      <rPr>
        <b/>
        <sz val="11"/>
        <rFont val="Tahoma"/>
        <family val="2"/>
      </rPr>
      <t>)</t>
    </r>
  </si>
  <si>
    <r>
      <t>INPUT 2: BIRTH COHORT FOR EACH KINDERGAREN CLASS (born 5 and 6 prior - (</t>
    </r>
    <r>
      <rPr>
        <sz val="11"/>
        <color rgb="FFFF0000"/>
        <rFont val="Tahoma"/>
        <family val="2"/>
      </rPr>
      <t>entry formula from "Births by Elem. (Load)" tab</t>
    </r>
    <r>
      <rPr>
        <b/>
        <sz val="11"/>
        <rFont val="Tahoma"/>
        <family val="2"/>
      </rPr>
      <t>)</t>
    </r>
  </si>
  <si>
    <r>
      <t>INPUT 3: PROPORTION OF KINDERGARTENERS BORN 5 and 6 YEARS PRIOR (</t>
    </r>
    <r>
      <rPr>
        <sz val="11"/>
        <color rgb="FFFF0000"/>
        <rFont val="Tahoma"/>
        <family val="2"/>
      </rPr>
      <t>entry formula based on "BVSD Births to K" tab</t>
    </r>
    <r>
      <rPr>
        <b/>
        <sz val="11"/>
        <rFont val="Tahoma"/>
        <family val="2"/>
      </rPr>
      <t>)</t>
    </r>
  </si>
  <si>
    <r>
      <rPr>
        <b/>
        <u/>
        <sz val="16"/>
        <color theme="1" tint="0.14999847407452621"/>
        <rFont val="Tahoma"/>
        <family val="2"/>
      </rPr>
      <t>Bear Creek-Mesa Dual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</si>
  <si>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Birch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</si>
  <si>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Coal Creek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</si>
  <si>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Columbine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</si>
  <si>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Creekside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</si>
  <si>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Crest View and All school after have not yet been updated to current formulas and format (i.e. Creekside)</t>
  </si>
  <si>
    <r>
      <rPr>
        <b/>
        <u/>
        <sz val="16"/>
        <color theme="1" tint="0.14999847407452621"/>
        <rFont val="Tahoma"/>
        <family val="2"/>
      </rPr>
      <t>Douglass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</si>
  <si>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Eisenhower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</si>
  <si>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Eldorado K-5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</si>
  <si>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Emerald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</si>
  <si>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Fireside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</si>
  <si>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Flatirons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</si>
  <si>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Foothill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</si>
  <si>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Gold Hill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</si>
  <si>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Heatherwood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</si>
  <si>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Jamestown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</si>
  <si>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Kohl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</si>
  <si>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Lafayette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</si>
  <si>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Meadowlark K-5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</si>
  <si>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Monarch K-5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</si>
  <si>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Nederland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</si>
  <si>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Ryan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</si>
  <si>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Sanchez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</si>
  <si>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Superior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</si>
  <si>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r>
      <rPr>
        <b/>
        <u/>
        <sz val="16"/>
        <color theme="1" tint="0.14999847407452621"/>
        <rFont val="Tahoma"/>
        <family val="2"/>
      </rPr>
      <t>Whittier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</si>
  <si>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Total Fertility Rate 2010/2020: 1.4/1.0</t>
  </si>
  <si>
    <t>X</t>
  </si>
  <si>
    <t xml:space="preserve"> % Change</t>
  </si>
  <si>
    <t xml:space="preserve"> Births to K%</t>
  </si>
  <si>
    <t xml:space="preserve"> Births to K</t>
  </si>
  <si>
    <r>
      <t>INPUT 1: KINDERGARTEN RESIDENT STUDENTS (</t>
    </r>
    <r>
      <rPr>
        <b/>
        <sz val="11"/>
        <color rgb="FFFF0000"/>
        <rFont val="Tahoma"/>
        <family val="2"/>
      </rPr>
      <t>entry formula</t>
    </r>
    <r>
      <rPr>
        <sz val="11"/>
        <color rgb="FFFF0000"/>
        <rFont val="Tahoma"/>
        <family val="2"/>
      </rPr>
      <t xml:space="preserve"> from "Res K-1 Load Sheet" tab</t>
    </r>
    <r>
      <rPr>
        <b/>
        <sz val="11"/>
        <rFont val="Tahoma"/>
        <family val="2"/>
      </rPr>
      <t>)</t>
    </r>
  </si>
  <si>
    <t>PROJECTED RESIDENT KINDERGARTENER CALCULATOR</t>
  </si>
  <si>
    <t>PROJECTED PROJECTED KINDERGARTENER CALCULATOR</t>
  </si>
  <si>
    <t>DUAL AREA WORKSHEET (Add to schools)</t>
  </si>
  <si>
    <t>*from School-level Resident El Projection 2023/tab: Dual Area worksheet</t>
  </si>
  <si>
    <t>Basis A Ave % Attending*:</t>
  </si>
  <si>
    <t>Basis B Ave % Attending*:</t>
  </si>
  <si>
    <t>Basis C Ave % Attending*:</t>
  </si>
  <si>
    <t>Basis-A</t>
  </si>
  <si>
    <t>Basis-B</t>
  </si>
  <si>
    <t>Basis-C</t>
  </si>
  <si>
    <t>w/ BC/Mesa (formula):</t>
  </si>
  <si>
    <t>formula fields</t>
  </si>
  <si>
    <t>2029/30</t>
  </si>
  <si>
    <r>
      <t>INPUT 3: PROPORTION OF KINDERGARTENERS BORN 5 and 6 YEARS PRIOR (</t>
    </r>
    <r>
      <rPr>
        <sz val="11"/>
        <color rgb="FFFF0000"/>
        <rFont val="Tahoma"/>
        <family val="2"/>
      </rPr>
      <t>Hand entered</t>
    </r>
    <r>
      <rPr>
        <b/>
        <sz val="11"/>
        <rFont val="Tahoma"/>
        <family val="2"/>
      </rPr>
      <t xml:space="preserve"> - based on D.O.B. in student file) -</t>
    </r>
    <r>
      <rPr>
        <b/>
        <sz val="11"/>
        <color rgb="FFFF0000"/>
        <rFont val="Tahoma"/>
        <family val="2"/>
      </rPr>
      <t>MANUALLY SHIFT ONE YEAR TO THE LEFT EACH YEAR</t>
    </r>
  </si>
  <si>
    <r>
      <rPr>
        <b/>
        <u/>
        <sz val="16"/>
        <color theme="1" tint="0.14999847407452621"/>
        <rFont val="Tahoma"/>
        <family val="2"/>
      </rPr>
      <t>Louisville El.</t>
    </r>
    <r>
      <rPr>
        <b/>
        <u/>
        <sz val="12"/>
        <color theme="1" tint="0.14999847407452621"/>
        <rFont val="Tahoma"/>
        <family val="2"/>
      </rPr>
      <t xml:space="preserve"> Birth/Kindergarten Population Correlation Worksheet</t>
    </r>
  </si>
  <si>
    <t>3-Yr</t>
  </si>
  <si>
    <t>4-Yr</t>
  </si>
  <si>
    <t>5-Yr</t>
  </si>
  <si>
    <t>Note: possibly add yield from new development</t>
  </si>
  <si>
    <t>2030/31</t>
  </si>
  <si>
    <t>Updated: 6/3/2025</t>
  </si>
  <si>
    <t>K in 2025</t>
  </si>
  <si>
    <t>ELEMENTARY</t>
  </si>
  <si>
    <t>Aspen Creek (K-5)</t>
  </si>
  <si>
    <t>Basis A</t>
  </si>
  <si>
    <t>Basis B</t>
  </si>
  <si>
    <t>Basis C</t>
  </si>
  <si>
    <t>Year 0</t>
  </si>
  <si>
    <t>Resident Estimate</t>
  </si>
  <si>
    <t>Enrolled Estimate</t>
  </si>
  <si>
    <t>For populating "LOAD TABLE-Birth to K Est." in Projeciton Worksheets</t>
  </si>
  <si>
    <t>Export Birth to Kindergarten Estimates Table</t>
  </si>
  <si>
    <t>Year +1</t>
  </si>
  <si>
    <t>Year +2</t>
  </si>
  <si>
    <t>Year +3</t>
  </si>
  <si>
    <t>Year +4</t>
  </si>
  <si>
    <t>updated 11/21/2025</t>
  </si>
  <si>
    <t>Unknown</t>
  </si>
  <si>
    <t>note: Bear Creek current and historic resident K and births include births/students from the previous Bear Creek-Creekside dual area, which was absorbed into Bear Creek in 2025)</t>
  </si>
  <si>
    <t>&gt;adjusted to include BC-Creekside</t>
  </si>
  <si>
    <t>Year 1</t>
  </si>
  <si>
    <t>Year2</t>
  </si>
  <si>
    <t>Year 3</t>
  </si>
  <si>
    <t>Year 4</t>
  </si>
  <si>
    <t>Year 5</t>
  </si>
  <si>
    <t>Year 6</t>
  </si>
  <si>
    <t>Year 7</t>
  </si>
  <si>
    <t>BC-Mesa Attg. Bear Creek</t>
  </si>
  <si>
    <t>BC-Mesa Attg. Other School (half)</t>
  </si>
  <si>
    <t>6</t>
  </si>
  <si>
    <t>BC-Mesa Attg. Mesa</t>
  </si>
  <si>
    <t>not adjusted for  BC-Mesa</t>
  </si>
  <si>
    <t>&gt;adjusted to include BC-Creekside and BC-Mesa</t>
  </si>
  <si>
    <t>K</t>
  </si>
  <si>
    <t>K % of BC-Mesa</t>
  </si>
  <si>
    <t>AVE</t>
  </si>
  <si>
    <t>&gt;adjusted to include BC-Creekside and BC-Mesa formula</t>
  </si>
  <si>
    <t>Perhaps add dual adjustments to a separate worksheet that better shows calculation logic</t>
  </si>
  <si>
    <t>or better yet, put in BC-Mesa tab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</si>
</sst>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_);\(0\)"/>
  </numFmts>
  <fonts count="8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u/>
      <sz val="10"/>
      <color indexed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9"/>
      <color indexed="56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name val="Tahoma"/>
      <family val="2"/>
    </font>
    <font>
      <b/>
      <sz val="9"/>
      <name val="Tahoma"/>
      <family val="2"/>
    </font>
    <font>
      <b/>
      <u/>
      <sz val="12"/>
      <color theme="1" tint="0.14999847407452621"/>
      <name val="Tahoma"/>
      <family val="2"/>
    </font>
    <font>
      <i/>
      <sz val="10"/>
      <color theme="1" tint="0.14999847407452621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b/>
      <sz val="10"/>
      <color theme="0" tint="-0.34998626667073579"/>
      <name val="Tahoma"/>
      <family val="2"/>
    </font>
    <font>
      <sz val="10"/>
      <color theme="0" tint="-0.34998626667073579"/>
      <name val="Tahoma"/>
      <family val="2"/>
    </font>
    <font>
      <sz val="10"/>
      <color theme="0" tint="-0.499984740745262"/>
      <name val="Tahoma"/>
      <family val="2"/>
    </font>
    <font>
      <i/>
      <sz val="9"/>
      <name val="Tahoma"/>
      <family val="2"/>
    </font>
    <font>
      <i/>
      <sz val="10"/>
      <name val="Tahoma"/>
      <family val="2"/>
    </font>
    <font>
      <b/>
      <u/>
      <sz val="10"/>
      <name val="Tahoma"/>
      <family val="2"/>
    </font>
    <font>
      <i/>
      <sz val="8"/>
      <name val="Tahoma"/>
      <family val="2"/>
    </font>
    <font>
      <i/>
      <sz val="8"/>
      <color theme="1" tint="0.14999847407452621"/>
      <name val="Tahoma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u/>
      <sz val="11"/>
      <name val="Tahoma"/>
      <family val="2"/>
    </font>
    <font>
      <u/>
      <sz val="10"/>
      <name val="Tahoma"/>
      <family val="2"/>
    </font>
    <font>
      <i/>
      <sz val="9"/>
      <color theme="1" tint="0.499984740745262"/>
      <name val="Tahoma"/>
      <family val="2"/>
    </font>
    <font>
      <i/>
      <sz val="9"/>
      <color theme="1" tint="0.499984740745262"/>
      <name val="Arial"/>
      <family val="2"/>
    </font>
    <font>
      <b/>
      <i/>
      <sz val="10"/>
      <name val="Tahoma"/>
      <family val="2"/>
    </font>
    <font>
      <b/>
      <u/>
      <sz val="16"/>
      <color theme="1" tint="0.14999847407452621"/>
      <name val="Tahoma"/>
      <family val="2"/>
    </font>
    <font>
      <sz val="9"/>
      <color theme="1" tint="0.14999847407452621"/>
      <name val="Tahoma"/>
      <family val="2"/>
    </font>
    <font>
      <b/>
      <sz val="11"/>
      <name val="Tahoma"/>
      <family val="2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5" tint="-0.249977111117893"/>
      <name val="Tahoma"/>
      <family val="2"/>
    </font>
    <font>
      <b/>
      <u/>
      <sz val="11"/>
      <color theme="8" tint="-0.249977111117893"/>
      <name val="Tahoma"/>
      <family val="2"/>
    </font>
    <font>
      <b/>
      <sz val="10"/>
      <color theme="1" tint="0.499984740745262"/>
      <name val="Tahoma"/>
      <family val="2"/>
    </font>
    <font>
      <sz val="10"/>
      <color theme="1" tint="0.499984740745262"/>
      <name val="Tahoma"/>
      <family val="2"/>
    </font>
    <font>
      <b/>
      <sz val="10"/>
      <color theme="8" tint="-0.249977111117893"/>
      <name val="Tahoma"/>
      <family val="2"/>
    </font>
    <font>
      <b/>
      <sz val="10"/>
      <color theme="5" tint="0.39997558519241921"/>
      <name val="Tahoma"/>
      <family val="2"/>
    </font>
    <font>
      <sz val="11"/>
      <color theme="0" tint="-0.1499984740745262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16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FF0000"/>
      <name val="Tahoma"/>
      <family val="2"/>
    </font>
    <font>
      <i/>
      <sz val="10"/>
      <color rgb="FFFF0000"/>
      <name val="Arial"/>
      <family val="2"/>
    </font>
    <font>
      <b/>
      <u/>
      <sz val="10"/>
      <color theme="0" tint="-0.499984740745262"/>
      <name val="Arial"/>
      <family val="2"/>
    </font>
    <font>
      <i/>
      <sz val="11"/>
      <color theme="0" tint="-0.499984740745262"/>
      <name val="Calibri"/>
      <family val="2"/>
      <scheme val="minor"/>
    </font>
    <font>
      <b/>
      <u/>
      <sz val="9"/>
      <color indexed="8"/>
      <name val="ARIAL"/>
      <family val="2"/>
    </font>
    <font>
      <i/>
      <u/>
      <sz val="9"/>
      <color rgb="FF000000"/>
      <name val="ARIAL"/>
      <family val="2"/>
    </font>
    <font>
      <sz val="11"/>
      <color rgb="FFFF0000"/>
      <name val="Tahoma"/>
      <family val="2"/>
    </font>
    <font>
      <i/>
      <sz val="10"/>
      <color rgb="FFFF0000"/>
      <name val="Tahoma"/>
      <family val="2"/>
    </font>
    <font>
      <b/>
      <sz val="11"/>
      <color rgb="FFFF0000"/>
      <name val="Tahoma"/>
      <family val="2"/>
    </font>
    <font>
      <sz val="11"/>
      <color theme="0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u/>
      <sz val="10"/>
      <color indexed="8"/>
      <name val="Arial"/>
      <family val="2"/>
    </font>
    <font>
      <sz val="11"/>
      <color theme="1" tint="0.499984740745262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u/>
      <sz val="10"/>
      <color theme="0" tint="-0.249977111117893"/>
      <name val="Arial"/>
      <family val="2"/>
    </font>
    <font>
      <b/>
      <i/>
      <sz val="9"/>
      <color theme="0" tint="-0.34998626667073579"/>
      <name val="ARIAL"/>
      <family val="2"/>
    </font>
    <font>
      <sz val="11"/>
      <color theme="0" tint="-0.34998626667073579"/>
      <name val="Calibri"/>
      <family val="2"/>
      <scheme val="minor"/>
    </font>
    <font>
      <i/>
      <sz val="10"/>
      <color rgb="FFC00000"/>
      <name val="Arial"/>
      <family val="2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>
      <alignment vertical="top"/>
    </xf>
  </cellStyleXfs>
  <cellXfs count="412">
    <xf numFmtId="0" fontId="0" fillId="0" borderId="0" xfId="0"/>
    <xf numFmtId="14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Fill="1"/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Border="1"/>
    <xf numFmtId="0" fontId="6" fillId="0" borderId="0" xfId="0" applyFont="1" applyFill="1" applyBorder="1"/>
    <xf numFmtId="0" fontId="6" fillId="2" borderId="0" xfId="0" applyFont="1" applyFill="1" applyBorder="1"/>
    <xf numFmtId="0" fontId="4" fillId="0" borderId="0" xfId="0" applyFont="1" applyAlignment="1">
      <alignment vertical="top"/>
    </xf>
    <xf numFmtId="37" fontId="1" fillId="0" borderId="0" xfId="0" applyNumberFormat="1" applyFont="1" applyAlignment="1">
      <alignment horizontal="right" vertical="top"/>
    </xf>
    <xf numFmtId="37" fontId="1" fillId="0" borderId="0" xfId="0" applyNumberFormat="1" applyFont="1" applyAlignment="1">
      <alignment vertical="top"/>
    </xf>
    <xf numFmtId="0" fontId="7" fillId="0" borderId="0" xfId="0" applyFont="1"/>
    <xf numFmtId="3" fontId="1" fillId="0" borderId="0" xfId="0" applyNumberFormat="1" applyFont="1" applyAlignment="1">
      <alignment horizontal="right" vertical="top"/>
    </xf>
    <xf numFmtId="3" fontId="1" fillId="0" borderId="0" xfId="0" applyNumberFormat="1" applyFont="1" applyFill="1" applyAlignment="1">
      <alignment horizontal="right" vertical="top"/>
    </xf>
    <xf numFmtId="3" fontId="1" fillId="2" borderId="0" xfId="0" applyNumberFormat="1" applyFont="1" applyFill="1" applyAlignment="1">
      <alignment horizontal="right" vertical="top"/>
    </xf>
    <xf numFmtId="1" fontId="0" fillId="0" borderId="0" xfId="0" applyNumberFormat="1"/>
    <xf numFmtId="2" fontId="1" fillId="0" borderId="0" xfId="0" applyNumberFormat="1" applyFont="1" applyAlignment="1">
      <alignment horizontal="left" vertical="top"/>
    </xf>
    <xf numFmtId="2" fontId="0" fillId="0" borderId="0" xfId="0" applyNumberFormat="1"/>
    <xf numFmtId="37" fontId="1" fillId="0" borderId="0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37" fontId="9" fillId="0" borderId="0" xfId="0" applyNumberFormat="1" applyFont="1" applyAlignment="1">
      <alignment horizontal="right" vertical="top"/>
    </xf>
    <xf numFmtId="37" fontId="9" fillId="0" borderId="0" xfId="0" applyNumberFormat="1" applyFont="1" applyAlignment="1">
      <alignment vertical="top"/>
    </xf>
    <xf numFmtId="0" fontId="10" fillId="0" borderId="0" xfId="0" applyFont="1"/>
    <xf numFmtId="3" fontId="9" fillId="0" borderId="0" xfId="0" applyNumberFormat="1" applyFont="1" applyAlignment="1">
      <alignment horizontal="right" vertical="top"/>
    </xf>
    <xf numFmtId="3" fontId="9" fillId="0" borderId="0" xfId="0" applyNumberFormat="1" applyFont="1" applyFill="1" applyAlignment="1">
      <alignment horizontal="right" vertical="top"/>
    </xf>
    <xf numFmtId="3" fontId="9" fillId="2" borderId="0" xfId="0" applyNumberFormat="1" applyFont="1" applyFill="1" applyAlignment="1">
      <alignment horizontal="right" vertical="top"/>
    </xf>
    <xf numFmtId="0" fontId="8" fillId="0" borderId="0" xfId="0" applyFont="1" applyBorder="1" applyAlignment="1">
      <alignment vertical="top"/>
    </xf>
    <xf numFmtId="37" fontId="9" fillId="0" borderId="0" xfId="0" applyNumberFormat="1" applyFont="1" applyBorder="1" applyAlignment="1">
      <alignment vertical="top"/>
    </xf>
    <xf numFmtId="0" fontId="10" fillId="0" borderId="0" xfId="0" applyFont="1" applyFill="1"/>
    <xf numFmtId="0" fontId="10" fillId="2" borderId="0" xfId="0" applyFont="1" applyFill="1"/>
    <xf numFmtId="3" fontId="9" fillId="0" borderId="0" xfId="0" applyNumberFormat="1" applyFont="1" applyAlignment="1">
      <alignment vertical="top"/>
    </xf>
    <xf numFmtId="3" fontId="9" fillId="0" borderId="0" xfId="0" applyNumberFormat="1" applyFont="1" applyFill="1" applyAlignment="1">
      <alignment vertical="top"/>
    </xf>
    <xf numFmtId="3" fontId="9" fillId="2" borderId="0" xfId="0" applyNumberFormat="1" applyFont="1" applyFill="1" applyAlignment="1">
      <alignment vertical="top"/>
    </xf>
    <xf numFmtId="0" fontId="8" fillId="0" borderId="0" xfId="0" applyFont="1" applyFill="1" applyBorder="1" applyAlignment="1">
      <alignment vertical="top"/>
    </xf>
    <xf numFmtId="37" fontId="9" fillId="0" borderId="1" xfId="0" applyNumberFormat="1" applyFont="1" applyBorder="1" applyAlignment="1">
      <alignment horizontal="right" vertical="top"/>
    </xf>
    <xf numFmtId="37" fontId="9" fillId="0" borderId="1" xfId="0" applyNumberFormat="1" applyFont="1" applyBorder="1" applyAlignment="1">
      <alignment vertical="top"/>
    </xf>
    <xf numFmtId="0" fontId="10" fillId="0" borderId="1" xfId="0" applyFont="1" applyBorder="1"/>
    <xf numFmtId="0" fontId="10" fillId="0" borderId="1" xfId="0" applyFont="1" applyFill="1" applyBorder="1"/>
    <xf numFmtId="0" fontId="10" fillId="2" borderId="1" xfId="0" applyFont="1" applyFill="1" applyBorder="1"/>
    <xf numFmtId="0" fontId="8" fillId="0" borderId="0" xfId="0" applyFont="1" applyAlignment="1">
      <alignment horizontal="right" vertical="top"/>
    </xf>
    <xf numFmtId="37" fontId="8" fillId="0" borderId="0" xfId="0" applyNumberFormat="1" applyFont="1" applyBorder="1"/>
    <xf numFmtId="37" fontId="8" fillId="0" borderId="0" xfId="0" applyNumberFormat="1" applyFont="1" applyFill="1" applyBorder="1"/>
    <xf numFmtId="0" fontId="4" fillId="0" borderId="0" xfId="0" applyFont="1"/>
    <xf numFmtId="0" fontId="11" fillId="0" borderId="0" xfId="0" applyFont="1" applyBorder="1" applyAlignment="1">
      <alignment horizontal="right"/>
    </xf>
    <xf numFmtId="37" fontId="11" fillId="0" borderId="0" xfId="0" applyNumberFormat="1" applyFont="1" applyBorder="1"/>
    <xf numFmtId="37" fontId="11" fillId="0" borderId="0" xfId="0" applyNumberFormat="1" applyFont="1" applyFill="1" applyBorder="1"/>
    <xf numFmtId="0" fontId="12" fillId="0" borderId="0" xfId="0" applyFont="1"/>
    <xf numFmtId="0" fontId="13" fillId="0" borderId="0" xfId="0" applyFont="1" applyAlignment="1">
      <alignment horizontal="right"/>
    </xf>
    <xf numFmtId="1" fontId="13" fillId="0" borderId="0" xfId="0" applyNumberFormat="1" applyFont="1" applyAlignment="1">
      <alignment vertical="top"/>
    </xf>
    <xf numFmtId="1" fontId="13" fillId="0" borderId="0" xfId="0" applyNumberFormat="1" applyFont="1" applyFill="1" applyAlignment="1">
      <alignment vertical="top"/>
    </xf>
    <xf numFmtId="164" fontId="3" fillId="0" borderId="0" xfId="0" applyNumberFormat="1" applyFont="1"/>
    <xf numFmtId="0" fontId="0" fillId="0" borderId="0" xfId="0" applyBorder="1"/>
    <xf numFmtId="0" fontId="15" fillId="0" borderId="0" xfId="0" applyFont="1"/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4" fillId="0" borderId="6" xfId="0" applyFont="1" applyBorder="1" applyAlignment="1">
      <alignment vertical="top"/>
    </xf>
    <xf numFmtId="0" fontId="0" fillId="0" borderId="7" xfId="0" applyBorder="1"/>
    <xf numFmtId="0" fontId="0" fillId="0" borderId="8" xfId="0" applyBorder="1"/>
    <xf numFmtId="0" fontId="8" fillId="0" borderId="6" xfId="0" applyFont="1" applyBorder="1" applyAlignment="1">
      <alignment vertical="top"/>
    </xf>
    <xf numFmtId="0" fontId="17" fillId="0" borderId="0" xfId="1" applyFont="1" applyFill="1" applyBorder="1" applyAlignment="1">
      <alignment horizontal="center"/>
    </xf>
    <xf numFmtId="0" fontId="8" fillId="0" borderId="9" xfId="0" applyFont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0" xfId="1" applyFont="1" applyFill="1" applyAlignment="1">
      <alignment horizontal="left"/>
    </xf>
    <xf numFmtId="0" fontId="19" fillId="0" borderId="0" xfId="1" applyFont="1" applyFill="1" applyAlignment="1">
      <alignment horizontal="left"/>
    </xf>
    <xf numFmtId="0" fontId="16" fillId="0" borderId="0" xfId="0" applyFont="1"/>
    <xf numFmtId="0" fontId="20" fillId="0" borderId="13" xfId="0" applyFont="1" applyBorder="1"/>
    <xf numFmtId="0" fontId="20" fillId="0" borderId="14" xfId="1" applyFont="1" applyFill="1" applyBorder="1" applyAlignment="1">
      <alignment horizontal="center"/>
    </xf>
    <xf numFmtId="0" fontId="20" fillId="0" borderId="14" xfId="1" applyFont="1" applyBorder="1" applyAlignment="1">
      <alignment horizontal="center"/>
    </xf>
    <xf numFmtId="0" fontId="20" fillId="0" borderId="15" xfId="1" applyFont="1" applyBorder="1" applyAlignment="1">
      <alignment horizontal="center"/>
    </xf>
    <xf numFmtId="0" fontId="20" fillId="0" borderId="3" xfId="1" applyFont="1" applyBorder="1" applyAlignment="1">
      <alignment horizontal="center"/>
    </xf>
    <xf numFmtId="0" fontId="20" fillId="3" borderId="16" xfId="1" applyFont="1" applyFill="1" applyBorder="1" applyAlignment="1">
      <alignment horizontal="center"/>
    </xf>
    <xf numFmtId="0" fontId="20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/>
    </xf>
    <xf numFmtId="1" fontId="16" fillId="0" borderId="14" xfId="1" applyNumberFormat="1" applyFont="1" applyFill="1" applyBorder="1" applyAlignment="1">
      <alignment horizontal="center"/>
    </xf>
    <xf numFmtId="1" fontId="16" fillId="0" borderId="15" xfId="1" applyNumberFormat="1" applyFont="1" applyFill="1" applyBorder="1" applyAlignment="1">
      <alignment horizontal="center"/>
    </xf>
    <xf numFmtId="1" fontId="16" fillId="0" borderId="17" xfId="0" applyNumberFormat="1" applyFont="1" applyFill="1" applyBorder="1" applyAlignment="1">
      <alignment horizontal="center"/>
    </xf>
    <xf numFmtId="0" fontId="16" fillId="2" borderId="0" xfId="0" applyFont="1" applyFill="1"/>
    <xf numFmtId="0" fontId="22" fillId="3" borderId="14" xfId="1" applyFont="1" applyFill="1" applyBorder="1" applyAlignment="1">
      <alignment horizontal="center"/>
    </xf>
    <xf numFmtId="0" fontId="23" fillId="3" borderId="14" xfId="1" applyFont="1" applyFill="1" applyBorder="1" applyAlignment="1">
      <alignment horizontal="center"/>
    </xf>
    <xf numFmtId="1" fontId="23" fillId="3" borderId="14" xfId="1" applyNumberFormat="1" applyFont="1" applyFill="1" applyBorder="1" applyAlignment="1">
      <alignment horizontal="center"/>
    </xf>
    <xf numFmtId="1" fontId="23" fillId="3" borderId="15" xfId="1" applyNumberFormat="1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/>
    </xf>
    <xf numFmtId="0" fontId="16" fillId="0" borderId="0" xfId="1" applyFont="1" applyFill="1" applyAlignment="1">
      <alignment horizontal="right"/>
    </xf>
    <xf numFmtId="0" fontId="16" fillId="0" borderId="0" xfId="1" applyFont="1" applyFill="1"/>
    <xf numFmtId="1" fontId="16" fillId="0" borderId="0" xfId="1" applyNumberFormat="1" applyFont="1" applyFill="1"/>
    <xf numFmtId="1" fontId="16" fillId="0" borderId="0" xfId="0" applyNumberFormat="1" applyFont="1" applyFill="1" applyBorder="1"/>
    <xf numFmtId="0" fontId="16" fillId="0" borderId="18" xfId="0" applyFont="1" applyFill="1" applyBorder="1"/>
    <xf numFmtId="164" fontId="25" fillId="0" borderId="0" xfId="1" applyNumberFormat="1" applyFont="1" applyFill="1"/>
    <xf numFmtId="164" fontId="26" fillId="0" borderId="0" xfId="0" applyNumberFormat="1" applyFont="1"/>
    <xf numFmtId="164" fontId="26" fillId="0" borderId="0" xfId="0" applyNumberFormat="1" applyFont="1" applyBorder="1"/>
    <xf numFmtId="164" fontId="26" fillId="0" borderId="0" xfId="0" applyNumberFormat="1" applyFont="1" applyFill="1" applyBorder="1"/>
    <xf numFmtId="164" fontId="16" fillId="0" borderId="18" xfId="0" applyNumberFormat="1" applyFont="1" applyFill="1" applyBorder="1"/>
    <xf numFmtId="0" fontId="16" fillId="0" borderId="0" xfId="1" applyFill="1" applyAlignment="1">
      <alignment horizontal="right"/>
    </xf>
    <xf numFmtId="164" fontId="15" fillId="0" borderId="0" xfId="0" applyNumberFormat="1" applyFont="1"/>
    <xf numFmtId="164" fontId="15" fillId="0" borderId="0" xfId="0" applyNumberFormat="1" applyFont="1" applyBorder="1"/>
    <xf numFmtId="164" fontId="15" fillId="0" borderId="0" xfId="0" applyNumberFormat="1" applyFont="1" applyFill="1" applyBorder="1"/>
    <xf numFmtId="164" fontId="0" fillId="0" borderId="18" xfId="0" applyNumberFormat="1" applyFill="1" applyBorder="1"/>
    <xf numFmtId="0" fontId="16" fillId="0" borderId="0" xfId="1" applyFill="1"/>
    <xf numFmtId="0" fontId="0" fillId="0" borderId="0" xfId="0" applyFill="1" applyBorder="1"/>
    <xf numFmtId="0" fontId="0" fillId="0" borderId="18" xfId="0" applyFill="1" applyBorder="1"/>
    <xf numFmtId="0" fontId="27" fillId="0" borderId="0" xfId="1" applyFont="1" applyFill="1" applyAlignment="1">
      <alignment horizontal="left"/>
    </xf>
    <xf numFmtId="37" fontId="20" fillId="0" borderId="11" xfId="1" applyNumberFormat="1" applyFont="1" applyBorder="1" applyAlignment="1">
      <alignment horizontal="right"/>
    </xf>
    <xf numFmtId="0" fontId="17" fillId="0" borderId="11" xfId="1" applyFont="1" applyFill="1" applyBorder="1" applyAlignment="1">
      <alignment horizontal="center"/>
    </xf>
    <xf numFmtId="0" fontId="21" fillId="0" borderId="17" xfId="0" applyFont="1" applyFill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0" fillId="0" borderId="18" xfId="0" applyNumberFormat="1" applyFill="1" applyBorder="1" applyAlignment="1">
      <alignment horizontal="center"/>
    </xf>
    <xf numFmtId="37" fontId="28" fillId="0" borderId="0" xfId="1" applyNumberFormat="1" applyFont="1" applyAlignment="1">
      <alignment horizontal="right"/>
    </xf>
    <xf numFmtId="9" fontId="29" fillId="0" borderId="0" xfId="1" applyNumberFormat="1" applyFont="1" applyBorder="1" applyAlignment="1">
      <alignment horizontal="right"/>
    </xf>
    <xf numFmtId="9" fontId="29" fillId="0" borderId="0" xfId="1" applyNumberFormat="1" applyFont="1" applyFill="1" applyBorder="1" applyAlignment="1">
      <alignment horizontal="right"/>
    </xf>
    <xf numFmtId="9" fontId="30" fillId="0" borderId="18" xfId="0" applyNumberFormat="1" applyFont="1" applyFill="1" applyBorder="1"/>
    <xf numFmtId="9" fontId="15" fillId="0" borderId="18" xfId="0" applyNumberFormat="1" applyFont="1" applyFill="1" applyBorder="1"/>
    <xf numFmtId="0" fontId="20" fillId="0" borderId="0" xfId="1" applyFont="1" applyFill="1" applyBorder="1" applyAlignment="1"/>
    <xf numFmtId="0" fontId="16" fillId="0" borderId="0" xfId="1" applyFill="1" applyBorder="1"/>
    <xf numFmtId="9" fontId="15" fillId="0" borderId="0" xfId="0" applyNumberFormat="1" applyFont="1"/>
    <xf numFmtId="0" fontId="28" fillId="0" borderId="0" xfId="1" applyFont="1" applyFill="1" applyAlignment="1">
      <alignment horizontal="right"/>
    </xf>
    <xf numFmtId="9" fontId="29" fillId="0" borderId="0" xfId="1" applyNumberFormat="1" applyFont="1" applyAlignment="1">
      <alignment horizontal="right"/>
    </xf>
    <xf numFmtId="9" fontId="29" fillId="0" borderId="0" xfId="1" applyNumberFormat="1" applyFont="1" applyFill="1" applyAlignment="1">
      <alignment horizontal="right"/>
    </xf>
    <xf numFmtId="9" fontId="30" fillId="0" borderId="0" xfId="0" applyNumberFormat="1" applyFont="1"/>
    <xf numFmtId="0" fontId="30" fillId="0" borderId="18" xfId="0" applyFont="1" applyFill="1" applyBorder="1"/>
    <xf numFmtId="0" fontId="30" fillId="0" borderId="0" xfId="0" applyFont="1"/>
    <xf numFmtId="0" fontId="21" fillId="0" borderId="11" xfId="0" applyFont="1" applyBorder="1" applyAlignment="1">
      <alignment horizontal="right"/>
    </xf>
    <xf numFmtId="165" fontId="17" fillId="0" borderId="11" xfId="1" applyNumberFormat="1" applyFont="1" applyBorder="1" applyAlignment="1">
      <alignment horizontal="center" wrapText="1"/>
    </xf>
    <xf numFmtId="165" fontId="17" fillId="0" borderId="11" xfId="1" applyNumberFormat="1" applyFont="1" applyFill="1" applyBorder="1" applyAlignment="1">
      <alignment horizontal="center" wrapText="1"/>
    </xf>
    <xf numFmtId="165" fontId="17" fillId="0" borderId="17" xfId="1" applyNumberFormat="1" applyFont="1" applyFill="1" applyBorder="1" applyAlignment="1">
      <alignment horizontal="center" wrapText="1"/>
    </xf>
    <xf numFmtId="0" fontId="17" fillId="0" borderId="11" xfId="1" applyFont="1" applyFill="1" applyBorder="1" applyAlignment="1">
      <alignment horizontal="center" wrapText="1"/>
    </xf>
    <xf numFmtId="3" fontId="0" fillId="0" borderId="0" xfId="0" applyNumberFormat="1" applyBorder="1"/>
    <xf numFmtId="3" fontId="0" fillId="0" borderId="0" xfId="0" applyNumberFormat="1" applyFill="1" applyBorder="1"/>
    <xf numFmtId="3" fontId="0" fillId="0" borderId="18" xfId="0" applyNumberFormat="1" applyFill="1" applyBorder="1"/>
    <xf numFmtId="37" fontId="16" fillId="0" borderId="0" xfId="1" applyNumberFormat="1" applyFont="1" applyAlignment="1">
      <alignment horizontal="right"/>
    </xf>
    <xf numFmtId="3" fontId="1" fillId="0" borderId="0" xfId="0" applyNumberFormat="1" applyFont="1" applyFill="1" applyBorder="1"/>
    <xf numFmtId="3" fontId="1" fillId="0" borderId="18" xfId="0" applyNumberFormat="1" applyFont="1" applyFill="1" applyBorder="1"/>
    <xf numFmtId="37" fontId="25" fillId="0" borderId="0" xfId="1" applyNumberFormat="1" applyFont="1" applyAlignment="1">
      <alignment horizontal="right"/>
    </xf>
    <xf numFmtId="164" fontId="31" fillId="0" borderId="0" xfId="0" applyNumberFormat="1" applyFont="1" applyBorder="1"/>
    <xf numFmtId="164" fontId="31" fillId="0" borderId="0" xfId="0" applyNumberFormat="1" applyFont="1" applyFill="1" applyBorder="1"/>
    <xf numFmtId="164" fontId="31" fillId="0" borderId="18" xfId="0" applyNumberFormat="1" applyFont="1" applyFill="1" applyBorder="1"/>
    <xf numFmtId="9" fontId="29" fillId="0" borderId="18" xfId="1" applyNumberFormat="1" applyFont="1" applyFill="1" applyBorder="1" applyAlignment="1">
      <alignment horizontal="right"/>
    </xf>
    <xf numFmtId="3" fontId="29" fillId="0" borderId="0" xfId="1" applyNumberFormat="1" applyFont="1" applyBorder="1" applyAlignment="1">
      <alignment horizontal="right"/>
    </xf>
    <xf numFmtId="3" fontId="29" fillId="0" borderId="0" xfId="1" applyNumberFormat="1" applyFont="1" applyFill="1" applyBorder="1" applyAlignment="1">
      <alignment horizontal="right"/>
    </xf>
    <xf numFmtId="1" fontId="29" fillId="0" borderId="19" xfId="1" applyNumberFormat="1" applyFont="1" applyFill="1" applyBorder="1" applyAlignment="1">
      <alignment horizontal="right"/>
    </xf>
    <xf numFmtId="1" fontId="29" fillId="0" borderId="0" xfId="1" applyNumberFormat="1" applyFont="1" applyFill="1" applyBorder="1" applyAlignment="1">
      <alignment horizontal="right"/>
    </xf>
    <xf numFmtId="0" fontId="27" fillId="0" borderId="23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16" fillId="0" borderId="23" xfId="0" applyFont="1" applyBorder="1"/>
    <xf numFmtId="0" fontId="27" fillId="0" borderId="0" xfId="0" applyFont="1" applyBorder="1"/>
    <xf numFmtId="0" fontId="16" fillId="0" borderId="0" xfId="0" applyFont="1" applyBorder="1"/>
    <xf numFmtId="0" fontId="27" fillId="0" borderId="25" xfId="1" applyFont="1" applyFill="1" applyBorder="1" applyAlignment="1">
      <alignment horizontal="center"/>
    </xf>
    <xf numFmtId="0" fontId="27" fillId="0" borderId="0" xfId="1" applyFont="1" applyBorder="1" applyAlignment="1">
      <alignment horizontal="center"/>
    </xf>
    <xf numFmtId="0" fontId="27" fillId="0" borderId="0" xfId="1" applyFont="1" applyFill="1" applyBorder="1" applyAlignment="1">
      <alignment horizontal="center"/>
    </xf>
    <xf numFmtId="0" fontId="27" fillId="0" borderId="24" xfId="1" applyFont="1" applyFill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33" fillId="0" borderId="23" xfId="0" applyFont="1" applyBorder="1"/>
    <xf numFmtId="0" fontId="27" fillId="0" borderId="18" xfId="1" applyFont="1" applyFill="1" applyBorder="1" applyAlignment="1">
      <alignment horizontal="center"/>
    </xf>
    <xf numFmtId="164" fontId="25" fillId="0" borderId="18" xfId="0" applyNumberFormat="1" applyFont="1" applyFill="1" applyBorder="1"/>
    <xf numFmtId="164" fontId="34" fillId="0" borderId="0" xfId="0" applyNumberFormat="1" applyFont="1" applyBorder="1"/>
    <xf numFmtId="164" fontId="34" fillId="0" borderId="24" xfId="0" applyNumberFormat="1" applyFont="1" applyBorder="1"/>
    <xf numFmtId="164" fontId="35" fillId="0" borderId="0" xfId="0" applyNumberFormat="1" applyFont="1" applyBorder="1"/>
    <xf numFmtId="9" fontId="25" fillId="0" borderId="18" xfId="0" applyNumberFormat="1" applyFont="1" applyFill="1" applyBorder="1"/>
    <xf numFmtId="9" fontId="34" fillId="0" borderId="0" xfId="0" applyNumberFormat="1" applyFont="1" applyBorder="1"/>
    <xf numFmtId="9" fontId="34" fillId="0" borderId="24" xfId="0" applyNumberFormat="1" applyFont="1" applyBorder="1"/>
    <xf numFmtId="9" fontId="35" fillId="0" borderId="0" xfId="0" applyNumberFormat="1" applyFont="1" applyBorder="1"/>
    <xf numFmtId="0" fontId="16" fillId="0" borderId="0" xfId="0" applyFont="1" applyBorder="1" applyAlignment="1"/>
    <xf numFmtId="0" fontId="16" fillId="0" borderId="24" xfId="0" applyFont="1" applyBorder="1"/>
    <xf numFmtId="0" fontId="16" fillId="0" borderId="0" xfId="0" applyFont="1" applyBorder="1" applyAlignment="1">
      <alignment horizontal="right"/>
    </xf>
    <xf numFmtId="3" fontId="36" fillId="0" borderId="18" xfId="0" applyNumberFormat="1" applyFont="1" applyFill="1" applyBorder="1"/>
    <xf numFmtId="3" fontId="20" fillId="0" borderId="0" xfId="0" applyNumberFormat="1" applyFont="1" applyBorder="1"/>
    <xf numFmtId="3" fontId="20" fillId="0" borderId="24" xfId="0" applyNumberFormat="1" applyFont="1" applyBorder="1"/>
    <xf numFmtId="0" fontId="16" fillId="0" borderId="26" xfId="0" applyFont="1" applyBorder="1"/>
    <xf numFmtId="0" fontId="16" fillId="0" borderId="1" xfId="0" applyFont="1" applyBorder="1"/>
    <xf numFmtId="0" fontId="16" fillId="0" borderId="1" xfId="0" applyFont="1" applyBorder="1" applyAlignment="1">
      <alignment horizontal="right"/>
    </xf>
    <xf numFmtId="3" fontId="36" fillId="0" borderId="19" xfId="0" applyNumberFormat="1" applyFont="1" applyFill="1" applyBorder="1"/>
    <xf numFmtId="3" fontId="20" fillId="0" borderId="1" xfId="0" applyNumberFormat="1" applyFont="1" applyBorder="1"/>
    <xf numFmtId="3" fontId="20" fillId="0" borderId="27" xfId="0" applyNumberFormat="1" applyFont="1" applyBorder="1"/>
    <xf numFmtId="0" fontId="34" fillId="0" borderId="0" xfId="0" applyFont="1" applyBorder="1" applyAlignment="1">
      <alignment horizontal="left"/>
    </xf>
    <xf numFmtId="9" fontId="3" fillId="0" borderId="18" xfId="0" applyNumberFormat="1" applyFont="1" applyFill="1" applyBorder="1"/>
    <xf numFmtId="3" fontId="38" fillId="0" borderId="0" xfId="1" applyNumberFormat="1" applyFont="1" applyFill="1" applyAlignment="1">
      <alignment horizontal="center"/>
    </xf>
    <xf numFmtId="0" fontId="39" fillId="0" borderId="0" xfId="1" applyFont="1" applyFill="1" applyBorder="1" applyAlignment="1"/>
    <xf numFmtId="0" fontId="39" fillId="0" borderId="0" xfId="1" applyFont="1" applyFill="1" applyAlignment="1">
      <alignment horizontal="left"/>
    </xf>
    <xf numFmtId="0" fontId="39" fillId="0" borderId="0" xfId="0" applyFont="1"/>
    <xf numFmtId="0" fontId="40" fillId="0" borderId="0" xfId="0" applyFont="1" applyAlignment="1">
      <alignment horizontal="center"/>
    </xf>
    <xf numFmtId="3" fontId="41" fillId="0" borderId="18" xfId="0" applyNumberFormat="1" applyFont="1" applyFill="1" applyBorder="1" applyAlignment="1">
      <alignment horizontal="center"/>
    </xf>
    <xf numFmtId="0" fontId="42" fillId="0" borderId="3" xfId="0" applyFont="1" applyBorder="1"/>
    <xf numFmtId="0" fontId="0" fillId="0" borderId="4" xfId="0" applyBorder="1"/>
    <xf numFmtId="0" fontId="30" fillId="0" borderId="4" xfId="0" applyFont="1" applyBorder="1"/>
    <xf numFmtId="0" fontId="0" fillId="0" borderId="5" xfId="0" applyBorder="1"/>
    <xf numFmtId="0" fontId="7" fillId="0" borderId="7" xfId="0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0" fontId="43" fillId="0" borderId="8" xfId="0" applyFont="1" applyBorder="1" applyAlignment="1">
      <alignment horizontal="center"/>
    </xf>
    <xf numFmtId="0" fontId="0" fillId="0" borderId="0" xfId="0" applyBorder="1" applyAlignment="1">
      <alignment horizontal="right"/>
    </xf>
    <xf numFmtId="9" fontId="0" fillId="0" borderId="0" xfId="0" applyNumberFormat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applyNumberFormat="1"/>
    <xf numFmtId="0" fontId="7" fillId="0" borderId="0" xfId="0" applyFont="1" applyBorder="1" applyAlignment="1">
      <alignment horizontal="right"/>
    </xf>
    <xf numFmtId="1" fontId="0" fillId="0" borderId="0" xfId="0" applyNumberFormat="1" applyFill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1" fillId="0" borderId="0" xfId="2" applyFont="1">
      <alignment vertical="top"/>
    </xf>
    <xf numFmtId="3" fontId="1" fillId="0" borderId="0" xfId="2" applyNumberFormat="1" applyFont="1" applyAlignment="1">
      <alignment horizontal="right" vertical="top"/>
    </xf>
    <xf numFmtId="0" fontId="31" fillId="0" borderId="0" xfId="0" applyFont="1" applyFill="1" applyBorder="1" applyAlignment="1">
      <alignment vertical="top"/>
    </xf>
    <xf numFmtId="0" fontId="8" fillId="0" borderId="6" xfId="0" applyFont="1" applyFill="1" applyBorder="1" applyAlignment="1">
      <alignment vertical="top"/>
    </xf>
    <xf numFmtId="0" fontId="0" fillId="0" borderId="7" xfId="0" applyFill="1" applyBorder="1"/>
    <xf numFmtId="0" fontId="0" fillId="0" borderId="8" xfId="0" applyFill="1" applyBorder="1"/>
    <xf numFmtId="0" fontId="41" fillId="0" borderId="0" xfId="0" applyFont="1" applyFill="1" applyBorder="1"/>
    <xf numFmtId="16" fontId="44" fillId="0" borderId="18" xfId="0" applyNumberFormat="1" applyFont="1" applyFill="1" applyBorder="1" applyAlignment="1">
      <alignment horizontal="center"/>
    </xf>
    <xf numFmtId="3" fontId="10" fillId="0" borderId="18" xfId="0" applyNumberFormat="1" applyFont="1" applyFill="1" applyBorder="1" applyAlignment="1">
      <alignment horizontal="center"/>
    </xf>
    <xf numFmtId="0" fontId="14" fillId="4" borderId="0" xfId="0" applyFont="1" applyFill="1"/>
    <xf numFmtId="0" fontId="0" fillId="4" borderId="0" xfId="0" applyFill="1"/>
    <xf numFmtId="0" fontId="32" fillId="0" borderId="23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24" xfId="0" applyFont="1" applyBorder="1" applyAlignment="1">
      <alignment horizontal="center"/>
    </xf>
    <xf numFmtId="0" fontId="20" fillId="0" borderId="23" xfId="0" applyFont="1" applyBorder="1" applyAlignment="1">
      <alignment horizontal="left"/>
    </xf>
    <xf numFmtId="0" fontId="20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47" fillId="0" borderId="14" xfId="1" applyFont="1" applyFill="1" applyBorder="1" applyAlignment="1">
      <alignment horizontal="center"/>
    </xf>
    <xf numFmtId="3" fontId="16" fillId="0" borderId="14" xfId="1" applyNumberFormat="1" applyFont="1" applyFill="1" applyBorder="1" applyAlignment="1">
      <alignment horizontal="center"/>
    </xf>
    <xf numFmtId="3" fontId="16" fillId="0" borderId="15" xfId="1" applyNumberFormat="1" applyFont="1" applyFill="1" applyBorder="1" applyAlignment="1">
      <alignment horizontal="center"/>
    </xf>
    <xf numFmtId="3" fontId="16" fillId="0" borderId="17" xfId="0" applyNumberFormat="1" applyFont="1" applyFill="1" applyBorder="1" applyAlignment="1">
      <alignment horizontal="center"/>
    </xf>
    <xf numFmtId="3" fontId="48" fillId="0" borderId="14" xfId="1" applyNumberFormat="1" applyFont="1" applyFill="1" applyBorder="1" applyAlignment="1">
      <alignment horizontal="center"/>
    </xf>
    <xf numFmtId="3" fontId="48" fillId="0" borderId="15" xfId="1" applyNumberFormat="1" applyFont="1" applyFill="1" applyBorder="1" applyAlignment="1">
      <alignment horizontal="center"/>
    </xf>
    <xf numFmtId="3" fontId="48" fillId="0" borderId="17" xfId="0" applyNumberFormat="1" applyFont="1" applyFill="1" applyBorder="1" applyAlignment="1">
      <alignment horizontal="center"/>
    </xf>
    <xf numFmtId="3" fontId="23" fillId="3" borderId="14" xfId="1" applyNumberFormat="1" applyFont="1" applyFill="1" applyBorder="1" applyAlignment="1">
      <alignment horizontal="center"/>
    </xf>
    <xf numFmtId="3" fontId="23" fillId="3" borderId="15" xfId="1" applyNumberFormat="1" applyFont="1" applyFill="1" applyBorder="1" applyAlignment="1">
      <alignment horizontal="center"/>
    </xf>
    <xf numFmtId="3" fontId="24" fillId="3" borderId="17" xfId="0" applyNumberFormat="1" applyFont="1" applyFill="1" applyBorder="1" applyAlignment="1">
      <alignment horizontal="center"/>
    </xf>
    <xf numFmtId="0" fontId="16" fillId="0" borderId="23" xfId="0" applyFont="1" applyBorder="1" applyAlignment="1">
      <alignment horizontal="right"/>
    </xf>
    <xf numFmtId="1" fontId="16" fillId="0" borderId="0" xfId="0" applyNumberFormat="1" applyFont="1" applyBorder="1" applyAlignment="1">
      <alignment horizontal="center"/>
    </xf>
    <xf numFmtId="1" fontId="51" fillId="0" borderId="0" xfId="0" applyNumberFormat="1" applyFont="1"/>
    <xf numFmtId="1" fontId="52" fillId="0" borderId="0" xfId="0" applyNumberFormat="1" applyFont="1"/>
    <xf numFmtId="0" fontId="14" fillId="5" borderId="0" xfId="0" applyFont="1" applyFill="1"/>
    <xf numFmtId="0" fontId="0" fillId="5" borderId="0" xfId="0" applyFill="1"/>
    <xf numFmtId="37" fontId="8" fillId="2" borderId="0" xfId="0" applyNumberFormat="1" applyFont="1" applyFill="1" applyBorder="1"/>
    <xf numFmtId="37" fontId="11" fillId="2" borderId="0" xfId="0" applyNumberFormat="1" applyFont="1" applyFill="1" applyBorder="1"/>
    <xf numFmtId="1" fontId="13" fillId="2" borderId="0" xfId="0" applyNumberFormat="1" applyFont="1" applyFill="1" applyAlignment="1">
      <alignment vertical="top"/>
    </xf>
    <xf numFmtId="2" fontId="1" fillId="0" borderId="0" xfId="0" applyNumberFormat="1" applyFont="1" applyAlignment="1">
      <alignment horizontal="center" vertical="top"/>
    </xf>
    <xf numFmtId="0" fontId="44" fillId="0" borderId="0" xfId="0" applyFont="1"/>
    <xf numFmtId="1" fontId="1" fillId="6" borderId="0" xfId="0" applyNumberFormat="1" applyFont="1" applyFill="1" applyAlignment="1">
      <alignment horizontal="center" vertical="top"/>
    </xf>
    <xf numFmtId="0" fontId="41" fillId="0" borderId="0" xfId="0" applyFont="1"/>
    <xf numFmtId="0" fontId="54" fillId="0" borderId="0" xfId="0" applyFont="1"/>
    <xf numFmtId="0" fontId="14" fillId="6" borderId="0" xfId="0" applyFont="1" applyFill="1" applyBorder="1" applyAlignment="1">
      <alignment horizontal="center"/>
    </xf>
    <xf numFmtId="1" fontId="25" fillId="0" borderId="0" xfId="1" applyNumberFormat="1" applyFont="1" applyFill="1"/>
    <xf numFmtId="1" fontId="15" fillId="0" borderId="0" xfId="0" applyNumberFormat="1" applyFont="1"/>
    <xf numFmtId="1" fontId="15" fillId="0" borderId="0" xfId="0" applyNumberFormat="1" applyFont="1" applyBorder="1"/>
    <xf numFmtId="1" fontId="15" fillId="0" borderId="0" xfId="0" applyNumberFormat="1" applyFont="1" applyFill="1" applyBorder="1"/>
    <xf numFmtId="1" fontId="0" fillId="0" borderId="18" xfId="0" applyNumberFormat="1" applyFill="1" applyBorder="1"/>
    <xf numFmtId="0" fontId="20" fillId="0" borderId="11" xfId="1" applyFont="1" applyBorder="1" applyAlignment="1">
      <alignment horizontal="center"/>
    </xf>
    <xf numFmtId="0" fontId="20" fillId="3" borderId="17" xfId="1" applyFont="1" applyFill="1" applyBorder="1" applyAlignment="1">
      <alignment horizontal="center"/>
    </xf>
    <xf numFmtId="0" fontId="55" fillId="0" borderId="11" xfId="0" applyFont="1" applyBorder="1"/>
    <xf numFmtId="0" fontId="56" fillId="0" borderId="0" xfId="1" applyFont="1" applyFill="1" applyBorder="1" applyAlignment="1">
      <alignment horizontal="right"/>
    </xf>
    <xf numFmtId="0" fontId="57" fillId="0" borderId="0" xfId="0" applyFont="1"/>
    <xf numFmtId="0" fontId="58" fillId="0" borderId="0" xfId="0" applyFont="1" applyFill="1" applyBorder="1" applyAlignment="1">
      <alignment horizontal="center"/>
    </xf>
    <xf numFmtId="0" fontId="14" fillId="7" borderId="0" xfId="0" applyFont="1" applyFill="1"/>
    <xf numFmtId="0" fontId="0" fillId="7" borderId="0" xfId="0" applyFill="1"/>
    <xf numFmtId="0" fontId="60" fillId="0" borderId="0" xfId="0" applyFont="1" applyBorder="1" applyAlignment="1">
      <alignment vertical="top"/>
    </xf>
    <xf numFmtId="0" fontId="55" fillId="0" borderId="0" xfId="0" applyFont="1"/>
    <xf numFmtId="3" fontId="38" fillId="0" borderId="0" xfId="1" applyNumberFormat="1" applyFont="1" applyFill="1" applyBorder="1" applyAlignment="1">
      <alignment horizontal="center"/>
    </xf>
    <xf numFmtId="0" fontId="63" fillId="0" borderId="0" xfId="1" applyFont="1" applyFill="1" applyAlignment="1">
      <alignment horizontal="left"/>
    </xf>
    <xf numFmtId="1" fontId="16" fillId="0" borderId="28" xfId="0" applyNumberFormat="1" applyFont="1" applyFill="1" applyBorder="1" applyAlignment="1">
      <alignment horizontal="center"/>
    </xf>
    <xf numFmtId="0" fontId="24" fillId="3" borderId="28" xfId="0" applyFont="1" applyFill="1" applyBorder="1" applyAlignment="1">
      <alignment horizontal="center"/>
    </xf>
    <xf numFmtId="1" fontId="16" fillId="0" borderId="24" xfId="0" applyNumberFormat="1" applyFont="1" applyBorder="1" applyAlignment="1">
      <alignment horizontal="center"/>
    </xf>
    <xf numFmtId="164" fontId="0" fillId="0" borderId="0" xfId="0" applyNumberFormat="1"/>
    <xf numFmtId="164" fontId="51" fillId="0" borderId="0" xfId="0" applyNumberFormat="1" applyFont="1"/>
    <xf numFmtId="164" fontId="16" fillId="0" borderId="0" xfId="0" applyNumberFormat="1" applyFont="1" applyBorder="1" applyAlignment="1">
      <alignment horizontal="center"/>
    </xf>
    <xf numFmtId="164" fontId="16" fillId="0" borderId="24" xfId="0" applyNumberFormat="1" applyFont="1" applyBorder="1" applyAlignment="1">
      <alignment horizontal="center"/>
    </xf>
    <xf numFmtId="164" fontId="65" fillId="0" borderId="0" xfId="0" applyNumberFormat="1" applyFont="1"/>
    <xf numFmtId="2" fontId="16" fillId="0" borderId="0" xfId="0" applyNumberFormat="1" applyFont="1" applyBorder="1" applyAlignment="1">
      <alignment horizontal="center"/>
    </xf>
    <xf numFmtId="2" fontId="16" fillId="0" borderId="24" xfId="0" applyNumberFormat="1" applyFont="1" applyBorder="1" applyAlignment="1">
      <alignment horizontal="center"/>
    </xf>
    <xf numFmtId="3" fontId="0" fillId="0" borderId="0" xfId="0" applyNumberFormat="1"/>
    <xf numFmtId="0" fontId="20" fillId="0" borderId="15" xfId="1" applyFont="1" applyFill="1" applyBorder="1" applyAlignment="1">
      <alignment horizontal="center"/>
    </xf>
    <xf numFmtId="0" fontId="47" fillId="0" borderId="15" xfId="1" applyFont="1" applyFill="1" applyBorder="1" applyAlignment="1">
      <alignment horizontal="center"/>
    </xf>
    <xf numFmtId="0" fontId="22" fillId="3" borderId="15" xfId="1" applyFont="1" applyFill="1" applyBorder="1" applyAlignment="1">
      <alignment horizontal="center"/>
    </xf>
    <xf numFmtId="1" fontId="16" fillId="0" borderId="11" xfId="0" applyNumberFormat="1" applyFont="1" applyFill="1" applyBorder="1" applyAlignment="1">
      <alignment horizontal="center"/>
    </xf>
    <xf numFmtId="0" fontId="24" fillId="3" borderId="11" xfId="0" applyFont="1" applyFill="1" applyBorder="1" applyAlignment="1">
      <alignment horizontal="center"/>
    </xf>
    <xf numFmtId="0" fontId="20" fillId="0" borderId="2" xfId="1" applyFont="1" applyBorder="1" applyAlignment="1">
      <alignment horizontal="center"/>
    </xf>
    <xf numFmtId="1" fontId="16" fillId="0" borderId="14" xfId="0" applyNumberFormat="1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20" fillId="0" borderId="29" xfId="1" applyFont="1" applyBorder="1" applyAlignment="1">
      <alignment horizontal="center"/>
    </xf>
    <xf numFmtId="0" fontId="55" fillId="0" borderId="0" xfId="0" applyFont="1" applyAlignment="1">
      <alignment horizontal="center"/>
    </xf>
    <xf numFmtId="0" fontId="66" fillId="0" borderId="0" xfId="0" applyFont="1"/>
    <xf numFmtId="1" fontId="25" fillId="0" borderId="18" xfId="0" applyNumberFormat="1" applyFont="1" applyFill="1" applyBorder="1"/>
    <xf numFmtId="1" fontId="25" fillId="0" borderId="0" xfId="0" applyNumberFormat="1" applyFont="1" applyBorder="1"/>
    <xf numFmtId="1" fontId="25" fillId="0" borderId="24" xfId="0" applyNumberFormat="1" applyFont="1" applyBorder="1"/>
    <xf numFmtId="0" fontId="34" fillId="0" borderId="1" xfId="0" applyFont="1" applyBorder="1" applyAlignment="1">
      <alignment horizontal="left"/>
    </xf>
    <xf numFmtId="0" fontId="0" fillId="0" borderId="1" xfId="0" applyBorder="1"/>
    <xf numFmtId="1" fontId="25" fillId="0" borderId="19" xfId="0" applyNumberFormat="1" applyFont="1" applyFill="1" applyBorder="1"/>
    <xf numFmtId="1" fontId="25" fillId="0" borderId="1" xfId="0" applyNumberFormat="1" applyFont="1" applyBorder="1"/>
    <xf numFmtId="1" fontId="25" fillId="0" borderId="27" xfId="0" applyNumberFormat="1" applyFont="1" applyBorder="1"/>
    <xf numFmtId="0" fontId="0" fillId="0" borderId="0" xfId="0" applyAlignment="1">
      <alignment horizontal="right"/>
    </xf>
    <xf numFmtId="37" fontId="8" fillId="9" borderId="0" xfId="0" applyNumberFormat="1" applyFont="1" applyFill="1" applyBorder="1"/>
    <xf numFmtId="37" fontId="11" fillId="9" borderId="0" xfId="0" applyNumberFormat="1" applyFont="1" applyFill="1" applyBorder="1"/>
    <xf numFmtId="1" fontId="13" fillId="9" borderId="0" xfId="0" applyNumberFormat="1" applyFont="1" applyFill="1" applyAlignment="1">
      <alignment vertical="top"/>
    </xf>
    <xf numFmtId="0" fontId="66" fillId="9" borderId="0" xfId="0" applyFont="1" applyFill="1"/>
    <xf numFmtId="0" fontId="67" fillId="0" borderId="0" xfId="0" applyFont="1"/>
    <xf numFmtId="0" fontId="68" fillId="0" borderId="0" xfId="0" applyFont="1"/>
    <xf numFmtId="0" fontId="69" fillId="0" borderId="0" xfId="0" applyFont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3" fontId="16" fillId="0" borderId="30" xfId="1" applyNumberFormat="1" applyFont="1" applyFill="1" applyBorder="1" applyAlignment="1">
      <alignment horizontal="center"/>
    </xf>
    <xf numFmtId="3" fontId="48" fillId="0" borderId="30" xfId="1" applyNumberFormat="1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10" fillId="0" borderId="0" xfId="0" applyFont="1" applyFill="1" applyBorder="1"/>
    <xf numFmtId="0" fontId="59" fillId="0" borderId="0" xfId="0" applyFont="1"/>
    <xf numFmtId="164" fontId="3" fillId="0" borderId="0" xfId="0" applyNumberFormat="1" applyFont="1" applyFill="1"/>
    <xf numFmtId="0" fontId="3" fillId="0" borderId="0" xfId="0" applyFont="1" applyFill="1" applyAlignment="1"/>
    <xf numFmtId="0" fontId="72" fillId="0" borderId="0" xfId="2" applyFont="1" applyAlignment="1">
      <alignment vertical="top" readingOrder="1"/>
    </xf>
    <xf numFmtId="0" fontId="75" fillId="0" borderId="0" xfId="2" applyFont="1" applyAlignment="1">
      <alignment vertical="top" readingOrder="1"/>
    </xf>
    <xf numFmtId="0" fontId="57" fillId="0" borderId="0" xfId="2" applyFont="1">
      <alignment vertical="top"/>
    </xf>
    <xf numFmtId="0" fontId="1" fillId="0" borderId="0" xfId="2">
      <alignment vertical="top"/>
    </xf>
    <xf numFmtId="0" fontId="72" fillId="0" borderId="0" xfId="2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3" fontId="0" fillId="0" borderId="0" xfId="0" applyNumberFormat="1" applyFont="1" applyAlignment="1">
      <alignment vertical="top"/>
    </xf>
    <xf numFmtId="3" fontId="0" fillId="0" borderId="0" xfId="0" applyNumberFormat="1" applyAlignment="1">
      <alignment vertical="top"/>
    </xf>
    <xf numFmtId="0" fontId="73" fillId="0" borderId="0" xfId="2" applyFont="1" applyBorder="1" applyAlignment="1">
      <alignment vertical="top" readingOrder="1"/>
    </xf>
    <xf numFmtId="0" fontId="1" fillId="0" borderId="0" xfId="2" applyBorder="1">
      <alignment vertical="top"/>
    </xf>
    <xf numFmtId="0" fontId="1" fillId="0" borderId="0" xfId="2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 wrapText="1" readingOrder="1"/>
    </xf>
    <xf numFmtId="0" fontId="76" fillId="0" borderId="0" xfId="2" applyFont="1" applyBorder="1" applyAlignment="1">
      <alignment vertical="top"/>
    </xf>
    <xf numFmtId="0" fontId="4" fillId="0" borderId="0" xfId="2" applyFont="1" applyBorder="1" applyAlignment="1">
      <alignment vertical="top"/>
    </xf>
    <xf numFmtId="3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vertical="top"/>
    </xf>
    <xf numFmtId="0" fontId="4" fillId="0" borderId="0" xfId="0" applyFont="1" applyBorder="1" applyAlignment="1">
      <alignment vertical="top"/>
    </xf>
    <xf numFmtId="0" fontId="77" fillId="0" borderId="0" xfId="0" applyFont="1" applyBorder="1"/>
    <xf numFmtId="3" fontId="0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/>
    </xf>
    <xf numFmtId="3" fontId="0" fillId="0" borderId="0" xfId="0" applyNumberFormat="1" applyBorder="1" applyAlignment="1">
      <alignment vertical="top"/>
    </xf>
    <xf numFmtId="0" fontId="73" fillId="0" borderId="0" xfId="2" applyFont="1" applyFill="1" applyBorder="1" applyAlignment="1">
      <alignment vertical="top" readingOrder="1"/>
    </xf>
    <xf numFmtId="0" fontId="1" fillId="0" borderId="0" xfId="2" applyFill="1" applyBorder="1">
      <alignment vertical="top"/>
    </xf>
    <xf numFmtId="0" fontId="1" fillId="0" borderId="0" xfId="2" applyFont="1" applyFill="1" applyBorder="1" applyAlignment="1">
      <alignment horizontal="center" vertical="top"/>
    </xf>
    <xf numFmtId="0" fontId="4" fillId="0" borderId="0" xfId="2" applyFont="1" applyFill="1" applyBorder="1" applyAlignment="1">
      <alignment horizontal="center" vertical="top" wrapText="1" readingOrder="1"/>
    </xf>
    <xf numFmtId="0" fontId="76" fillId="0" borderId="0" xfId="2" applyFont="1" applyFill="1" applyBorder="1" applyAlignment="1">
      <alignment vertical="top"/>
    </xf>
    <xf numFmtId="0" fontId="4" fillId="0" borderId="0" xfId="2" applyFont="1" applyFill="1" applyBorder="1" applyAlignment="1">
      <alignment vertical="top"/>
    </xf>
    <xf numFmtId="3" fontId="1" fillId="0" borderId="0" xfId="0" applyNumberFormat="1" applyFont="1" applyFill="1" applyBorder="1" applyAlignment="1">
      <alignment horizontal="right" vertical="top"/>
    </xf>
    <xf numFmtId="0" fontId="0" fillId="0" borderId="0" xfId="0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77" fillId="0" borderId="0" xfId="0" applyFont="1" applyFill="1" applyBorder="1"/>
    <xf numFmtId="3" fontId="0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3" fontId="0" fillId="0" borderId="0" xfId="0" applyNumberFormat="1" applyFill="1" applyBorder="1" applyAlignment="1">
      <alignment vertical="top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3" fontId="73" fillId="0" borderId="0" xfId="2" applyNumberFormat="1" applyFont="1" applyAlignment="1">
      <alignment vertical="top" readingOrder="1"/>
    </xf>
    <xf numFmtId="3" fontId="74" fillId="0" borderId="0" xfId="2" applyNumberFormat="1" applyFont="1" applyAlignment="1">
      <alignment vertical="top" readingOrder="1"/>
    </xf>
    <xf numFmtId="3" fontId="1" fillId="0" borderId="0" xfId="2" applyNumberFormat="1">
      <alignment vertical="top"/>
    </xf>
    <xf numFmtId="3" fontId="1" fillId="0" borderId="0" xfId="2" applyNumberFormat="1" applyFont="1">
      <alignment vertical="top"/>
    </xf>
    <xf numFmtId="3" fontId="1" fillId="0" borderId="0" xfId="2" applyNumberFormat="1" applyFont="1" applyAlignment="1">
      <alignment horizontal="center" vertical="top"/>
    </xf>
    <xf numFmtId="3" fontId="4" fillId="0" borderId="14" xfId="2" applyNumberFormat="1" applyFont="1" applyBorder="1" applyAlignment="1">
      <alignment horizontal="center" vertical="top" wrapText="1" readingOrder="1"/>
    </xf>
    <xf numFmtId="3" fontId="76" fillId="0" borderId="0" xfId="2" applyNumberFormat="1" applyFont="1" applyAlignment="1">
      <alignment vertical="top"/>
    </xf>
    <xf numFmtId="3" fontId="1" fillId="0" borderId="0" xfId="2" applyNumberFormat="1" applyFont="1" applyAlignment="1">
      <alignment vertical="top"/>
    </xf>
    <xf numFmtId="3" fontId="4" fillId="0" borderId="0" xfId="2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3" fontId="0" fillId="0" borderId="0" xfId="0" applyNumberFormat="1" applyFont="1"/>
    <xf numFmtId="3" fontId="77" fillId="0" borderId="0" xfId="0" applyNumberFormat="1" applyFont="1"/>
    <xf numFmtId="3" fontId="1" fillId="3" borderId="0" xfId="2" applyNumberFormat="1" applyFont="1" applyFill="1" applyAlignment="1">
      <alignment horizontal="center" vertical="top"/>
    </xf>
    <xf numFmtId="3" fontId="4" fillId="3" borderId="14" xfId="2" applyNumberFormat="1" applyFont="1" applyFill="1" applyBorder="1" applyAlignment="1">
      <alignment horizontal="center" vertical="top" wrapText="1" readingOrder="1"/>
    </xf>
    <xf numFmtId="3" fontId="1" fillId="3" borderId="0" xfId="2" applyNumberFormat="1" applyFont="1" applyFill="1">
      <alignment vertical="top"/>
    </xf>
    <xf numFmtId="3" fontId="1" fillId="3" borderId="0" xfId="2" applyNumberFormat="1" applyFont="1" applyFill="1" applyAlignment="1">
      <alignment vertical="top"/>
    </xf>
    <xf numFmtId="3" fontId="1" fillId="3" borderId="0" xfId="0" applyNumberFormat="1" applyFont="1" applyFill="1" applyAlignment="1">
      <alignment horizontal="right" vertical="top"/>
    </xf>
    <xf numFmtId="3" fontId="1" fillId="3" borderId="0" xfId="0" applyNumberFormat="1" applyFont="1" applyFill="1" applyAlignment="1">
      <alignment vertical="top"/>
    </xf>
    <xf numFmtId="3" fontId="0" fillId="3" borderId="0" xfId="0" applyNumberFormat="1" applyFont="1" applyFill="1" applyAlignment="1">
      <alignment vertical="top"/>
    </xf>
    <xf numFmtId="0" fontId="79" fillId="0" borderId="0" xfId="0" applyFont="1" applyFill="1" applyBorder="1" applyAlignment="1">
      <alignment horizontal="center"/>
    </xf>
    <xf numFmtId="3" fontId="16" fillId="0" borderId="18" xfId="0" applyNumberFormat="1" applyFont="1" applyFill="1" applyBorder="1"/>
    <xf numFmtId="0" fontId="80" fillId="0" borderId="0" xfId="0" applyFont="1" applyBorder="1" applyAlignment="1">
      <alignment vertical="top"/>
    </xf>
    <xf numFmtId="0" fontId="81" fillId="0" borderId="0" xfId="0" applyFont="1" applyBorder="1"/>
    <xf numFmtId="0" fontId="81" fillId="0" borderId="0" xfId="0" applyFont="1" applyFill="1" applyBorder="1"/>
    <xf numFmtId="0" fontId="81" fillId="0" borderId="0" xfId="0" applyFont="1"/>
    <xf numFmtId="3" fontId="40" fillId="0" borderId="0" xfId="0" applyNumberFormat="1" applyFont="1" applyFill="1" applyBorder="1" applyAlignment="1">
      <alignment horizontal="left"/>
    </xf>
    <xf numFmtId="0" fontId="1" fillId="0" borderId="0" xfId="2" applyFont="1" applyAlignment="1">
      <alignment horizontal="center" vertical="top"/>
    </xf>
    <xf numFmtId="0" fontId="1" fillId="10" borderId="0" xfId="2" applyFont="1" applyFill="1" applyAlignment="1">
      <alignment horizontal="center" vertical="top"/>
    </xf>
    <xf numFmtId="0" fontId="4" fillId="0" borderId="14" xfId="2" applyFont="1" applyBorder="1" applyAlignment="1">
      <alignment horizontal="center" vertical="top" wrapText="1" readingOrder="1"/>
    </xf>
    <xf numFmtId="0" fontId="4" fillId="10" borderId="14" xfId="2" applyFont="1" applyFill="1" applyBorder="1" applyAlignment="1">
      <alignment horizontal="center" vertical="top" wrapText="1" readingOrder="1"/>
    </xf>
    <xf numFmtId="0" fontId="4" fillId="11" borderId="0" xfId="0" applyFont="1" applyFill="1" applyAlignment="1">
      <alignment vertical="top"/>
    </xf>
    <xf numFmtId="0" fontId="1" fillId="11" borderId="0" xfId="0" applyFont="1" applyFill="1" applyAlignment="1">
      <alignment vertical="top"/>
    </xf>
    <xf numFmtId="0" fontId="1" fillId="11" borderId="0" xfId="2" applyFont="1" applyFill="1" applyAlignment="1">
      <alignment vertical="top"/>
    </xf>
    <xf numFmtId="0" fontId="1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4" fillId="10" borderId="0" xfId="0" applyFont="1" applyFill="1" applyAlignment="1">
      <alignment vertical="top"/>
    </xf>
    <xf numFmtId="3" fontId="1" fillId="10" borderId="0" xfId="0" applyNumberFormat="1" applyFont="1" applyFill="1" applyAlignment="1">
      <alignment horizontal="right" vertical="top"/>
    </xf>
    <xf numFmtId="0" fontId="16" fillId="6" borderId="14" xfId="1" applyFont="1" applyFill="1" applyBorder="1" applyAlignment="1">
      <alignment horizontal="center"/>
    </xf>
    <xf numFmtId="1" fontId="16" fillId="6" borderId="14" xfId="1" applyNumberFormat="1" applyFont="1" applyFill="1" applyBorder="1" applyAlignment="1">
      <alignment horizontal="center"/>
    </xf>
    <xf numFmtId="1" fontId="16" fillId="6" borderId="15" xfId="1" applyNumberFormat="1" applyFont="1" applyFill="1" applyBorder="1" applyAlignment="1">
      <alignment horizontal="center"/>
    </xf>
    <xf numFmtId="1" fontId="16" fillId="6" borderId="17" xfId="0" applyNumberFormat="1" applyFont="1" applyFill="1" applyBorder="1" applyAlignment="1">
      <alignment horizontal="center"/>
    </xf>
    <xf numFmtId="0" fontId="23" fillId="6" borderId="14" xfId="1" applyFont="1" applyFill="1" applyBorder="1" applyAlignment="1">
      <alignment horizontal="center"/>
    </xf>
    <xf numFmtId="1" fontId="23" fillId="6" borderId="14" xfId="1" applyNumberFormat="1" applyFont="1" applyFill="1" applyBorder="1" applyAlignment="1">
      <alignment horizontal="center"/>
    </xf>
    <xf numFmtId="1" fontId="23" fillId="6" borderId="15" xfId="1" applyNumberFormat="1" applyFont="1" applyFill="1" applyBorder="1" applyAlignment="1">
      <alignment horizontal="center"/>
    </xf>
    <xf numFmtId="0" fontId="24" fillId="6" borderId="17" xfId="0" applyFont="1" applyFill="1" applyBorder="1" applyAlignment="1">
      <alignment horizontal="center"/>
    </xf>
    <xf numFmtId="0" fontId="21" fillId="6" borderId="0" xfId="1" applyFont="1" applyFill="1" applyBorder="1" applyAlignment="1">
      <alignment horizontal="center"/>
    </xf>
    <xf numFmtId="3" fontId="0" fillId="6" borderId="0" xfId="0" applyNumberFormat="1" applyFill="1" applyBorder="1" applyAlignment="1">
      <alignment horizontal="center"/>
    </xf>
    <xf numFmtId="0" fontId="4" fillId="0" borderId="6" xfId="2" applyFont="1" applyFill="1" applyBorder="1" applyAlignment="1">
      <alignment horizontal="center" vertical="top" wrapText="1" readingOrder="1"/>
    </xf>
    <xf numFmtId="0" fontId="82" fillId="0" borderId="0" xfId="0" applyFont="1" applyFill="1" applyBorder="1" applyAlignment="1">
      <alignment horizontal="left"/>
    </xf>
    <xf numFmtId="0" fontId="83" fillId="0" borderId="0" xfId="0" applyFont="1"/>
    <xf numFmtId="0" fontId="3" fillId="2" borderId="0" xfId="0" applyFont="1" applyFill="1" applyAlignment="1">
      <alignment horizontal="center"/>
    </xf>
    <xf numFmtId="0" fontId="7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32" fillId="0" borderId="20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9" fontId="29" fillId="2" borderId="0" xfId="1" applyNumberFormat="1" applyFont="1" applyFill="1" applyAlignment="1">
      <alignment horizontal="center"/>
    </xf>
    <xf numFmtId="9" fontId="29" fillId="2" borderId="0" xfId="1" applyNumberFormat="1" applyFont="1" applyFill="1" applyBorder="1" applyAlignment="1">
      <alignment horizontal="center"/>
    </xf>
    <xf numFmtId="0" fontId="32" fillId="8" borderId="20" xfId="0" applyFont="1" applyFill="1" applyBorder="1" applyAlignment="1">
      <alignment horizontal="center"/>
    </xf>
    <xf numFmtId="0" fontId="32" fillId="8" borderId="21" xfId="0" applyFont="1" applyFill="1" applyBorder="1" applyAlignment="1">
      <alignment horizontal="center"/>
    </xf>
    <xf numFmtId="0" fontId="32" fillId="8" borderId="22" xfId="0" applyFont="1" applyFill="1" applyBorder="1" applyAlignment="1">
      <alignment horizontal="center"/>
    </xf>
  </cellXfs>
  <cellStyles count="3">
    <cellStyle name="Normal" xfId="0" builtinId="0"/>
    <cellStyle name="Normal 3 2" xfId="2" xr:uid="{1B5F21F6-8429-4211-A5B2-C9BF641398B7}"/>
    <cellStyle name="Normal_Sheet1" xfId="1" xr:uid="{DDEEAB4A-8703-4BA6-8032-4AA030DC4717}"/>
  </cellStyles>
  <dxfs count="0"/>
  <tableStyles count="0" defaultTableStyle="TableStyleMedium2" defaultPivotStyle="PivotStyleLight16"/>
  <colors>
    <mruColors>
      <color rgb="FF0E395D"/>
      <color rgb="FF0060A9"/>
      <color rgb="FFC8C8C8"/>
      <color rgb="FF66A0CB"/>
      <color rgb="FF7E80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0.xml"/><Relationship Id="rId18" Type="http://schemas.openxmlformats.org/officeDocument/2006/relationships/worksheet" Target="worksheets/sheet15.xml"/><Relationship Id="rId26" Type="http://schemas.openxmlformats.org/officeDocument/2006/relationships/worksheet" Target="worksheets/sheet23.xml"/><Relationship Id="rId39" Type="http://schemas.openxmlformats.org/officeDocument/2006/relationships/theme" Target="theme/theme1.xml"/><Relationship Id="rId21" Type="http://schemas.openxmlformats.org/officeDocument/2006/relationships/worksheet" Target="worksheets/sheet18.xml"/><Relationship Id="rId34" Type="http://schemas.openxmlformats.org/officeDocument/2006/relationships/worksheet" Target="worksheets/sheet31.xml"/><Relationship Id="rId42" Type="http://schemas.openxmlformats.org/officeDocument/2006/relationships/calcChain" Target="calcChain.xml"/><Relationship Id="rId7" Type="http://schemas.openxmlformats.org/officeDocument/2006/relationships/chartsheet" Target="chartsheets/sheet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3.xml"/><Relationship Id="rId20" Type="http://schemas.openxmlformats.org/officeDocument/2006/relationships/worksheet" Target="worksheets/sheet17.xml"/><Relationship Id="rId29" Type="http://schemas.openxmlformats.org/officeDocument/2006/relationships/worksheet" Target="worksheets/sheet26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worksheet" Target="worksheets/sheet8.xml"/><Relationship Id="rId24" Type="http://schemas.openxmlformats.org/officeDocument/2006/relationships/worksheet" Target="worksheets/sheet21.xml"/><Relationship Id="rId32" Type="http://schemas.openxmlformats.org/officeDocument/2006/relationships/worksheet" Target="worksheets/sheet29.xml"/><Relationship Id="rId37" Type="http://schemas.openxmlformats.org/officeDocument/2006/relationships/worksheet" Target="worksheets/sheet34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2.xml"/><Relationship Id="rId23" Type="http://schemas.openxmlformats.org/officeDocument/2006/relationships/worksheet" Target="worksheets/sheet20.xml"/><Relationship Id="rId28" Type="http://schemas.openxmlformats.org/officeDocument/2006/relationships/worksheet" Target="worksheets/sheet25.xml"/><Relationship Id="rId36" Type="http://schemas.openxmlformats.org/officeDocument/2006/relationships/worksheet" Target="worksheets/sheet33.xml"/><Relationship Id="rId10" Type="http://schemas.openxmlformats.org/officeDocument/2006/relationships/worksheet" Target="worksheets/sheet7.xml"/><Relationship Id="rId19" Type="http://schemas.openxmlformats.org/officeDocument/2006/relationships/worksheet" Target="worksheets/sheet16.xml"/><Relationship Id="rId31" Type="http://schemas.openxmlformats.org/officeDocument/2006/relationships/worksheet" Target="worksheets/sheet28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3.xml"/><Relationship Id="rId14" Type="http://schemas.openxmlformats.org/officeDocument/2006/relationships/worksheet" Target="worksheets/sheet11.xml"/><Relationship Id="rId22" Type="http://schemas.openxmlformats.org/officeDocument/2006/relationships/worksheet" Target="worksheets/sheet19.xml"/><Relationship Id="rId27" Type="http://schemas.openxmlformats.org/officeDocument/2006/relationships/worksheet" Target="worksheets/sheet24.xml"/><Relationship Id="rId30" Type="http://schemas.openxmlformats.org/officeDocument/2006/relationships/worksheet" Target="worksheets/sheet27.xml"/><Relationship Id="rId35" Type="http://schemas.openxmlformats.org/officeDocument/2006/relationships/worksheet" Target="worksheets/sheet32.xml"/><Relationship Id="rId8" Type="http://schemas.openxmlformats.org/officeDocument/2006/relationships/worksheet" Target="worksheets/sheet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9.xml"/><Relationship Id="rId17" Type="http://schemas.openxmlformats.org/officeDocument/2006/relationships/worksheet" Target="worksheets/sheet14.xml"/><Relationship Id="rId25" Type="http://schemas.openxmlformats.org/officeDocument/2006/relationships/worksheet" Target="worksheets/sheet22.xml"/><Relationship Id="rId33" Type="http://schemas.openxmlformats.org/officeDocument/2006/relationships/worksheet" Target="worksheets/sheet30.xml"/><Relationship Id="rId38" Type="http://schemas.openxmlformats.org/officeDocument/2006/relationships/worksheet" Target="worksheets/sheet3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559986569766815E-2"/>
          <c:y val="4.882374531679582E-2"/>
          <c:w val="0.70927065169123471"/>
          <c:h val="0.79061039203872607"/>
        </c:manualLayout>
      </c:layout>
      <c:lineChart>
        <c:grouping val="standard"/>
        <c:varyColors val="0"/>
        <c:ser>
          <c:idx val="0"/>
          <c:order val="0"/>
          <c:tx>
            <c:v>Live Births</c:v>
          </c:tx>
          <c:spPr>
            <a:ln>
              <a:solidFill>
                <a:srgbClr val="0060A9"/>
              </a:solidFill>
            </a:ln>
          </c:spPr>
          <c:marker>
            <c:symbol val="none"/>
          </c:marker>
          <c:cat>
            <c:strRef>
              <c:f>'LOAD-Births by Elem'!$B$4:$V$4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'LOAD-Births by Elem'!$B$36:$V$36</c:f>
              <c:numCache>
                <c:formatCode>#,##0_);\(#,##0\)</c:formatCode>
                <c:ptCount val="21"/>
                <c:pt idx="0">
                  <c:v>2113</c:v>
                </c:pt>
                <c:pt idx="1">
                  <c:v>2109</c:v>
                </c:pt>
                <c:pt idx="2">
                  <c:v>2105</c:v>
                </c:pt>
                <c:pt idx="3">
                  <c:v>2058</c:v>
                </c:pt>
                <c:pt idx="4">
                  <c:v>2036</c:v>
                </c:pt>
                <c:pt idx="5">
                  <c:v>2012</c:v>
                </c:pt>
                <c:pt idx="6">
                  <c:v>1891</c:v>
                </c:pt>
                <c:pt idx="7">
                  <c:v>1829</c:v>
                </c:pt>
                <c:pt idx="8">
                  <c:v>1956</c:v>
                </c:pt>
                <c:pt idx="9">
                  <c:v>1912</c:v>
                </c:pt>
                <c:pt idx="10">
                  <c:v>1856</c:v>
                </c:pt>
                <c:pt idx="11">
                  <c:v>1878</c:v>
                </c:pt>
                <c:pt idx="12">
                  <c:v>1773</c:v>
                </c:pt>
                <c:pt idx="13">
                  <c:v>1735</c:v>
                </c:pt>
                <c:pt idx="14">
                  <c:v>1604</c:v>
                </c:pt>
                <c:pt idx="15">
                  <c:v>1583</c:v>
                </c:pt>
                <c:pt idx="16">
                  <c:v>1586</c:v>
                </c:pt>
                <c:pt idx="17">
                  <c:v>1645</c:v>
                </c:pt>
                <c:pt idx="18">
                  <c:v>1575</c:v>
                </c:pt>
                <c:pt idx="19">
                  <c:v>1524</c:v>
                </c:pt>
                <c:pt idx="20">
                  <c:v>1587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A-41E2-9BCF-C93C57A3B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799296"/>
        <c:axId val="215800832"/>
      </c:lineChart>
      <c:catAx>
        <c:axId val="215799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480000"/>
          <a:lstStyle/>
          <a:p>
            <a:pPr>
              <a:defRPr baseline="0">
                <a:latin typeface="Roboto" pitchFamily="2" charset="0"/>
              </a:defRPr>
            </a:pPr>
            <a:endParaRPr lang="en-US"/>
          </a:p>
        </c:txPr>
        <c:crossAx val="215800832"/>
        <c:crosses val="autoZero"/>
        <c:auto val="1"/>
        <c:lblAlgn val="ctr"/>
        <c:lblOffset val="100"/>
        <c:noMultiLvlLbl val="0"/>
      </c:catAx>
      <c:valAx>
        <c:axId val="215800832"/>
        <c:scaling>
          <c:orientation val="minMax"/>
          <c:max val="2500"/>
          <c:min val="1500"/>
        </c:scaling>
        <c:delete val="0"/>
        <c:axPos val="l"/>
        <c:majorGridlines/>
        <c:numFmt formatCode="#,##0_);\(#,##0\)" sourceLinked="1"/>
        <c:majorTickMark val="out"/>
        <c:minorTickMark val="none"/>
        <c:tickLblPos val="nextTo"/>
        <c:txPr>
          <a:bodyPr/>
          <a:lstStyle/>
          <a:p>
            <a:pPr>
              <a:defRPr baseline="0">
                <a:latin typeface="Roboto" pitchFamily="2" charset="0"/>
              </a:defRPr>
            </a:pPr>
            <a:endParaRPr lang="en-US"/>
          </a:p>
        </c:txPr>
        <c:crossAx val="2157992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92321506370414E-2"/>
          <c:y val="4.5802473948182217E-2"/>
          <c:w val="0.8609846593062509"/>
          <c:h val="0.71394134311956214"/>
        </c:manualLayout>
      </c:layout>
      <c:lineChart>
        <c:grouping val="standard"/>
        <c:varyColors val="0"/>
        <c:ser>
          <c:idx val="0"/>
          <c:order val="0"/>
          <c:tx>
            <c:v>Boulder Births</c:v>
          </c:tx>
          <c:spPr>
            <a:ln w="22225">
              <a:solidFill>
                <a:srgbClr val="0060A9"/>
              </a:solidFill>
            </a:ln>
          </c:spPr>
          <c:marker>
            <c:symbol val="none"/>
          </c:marker>
          <c:cat>
            <c:strRef>
              <c:f>'LOAD-Births by Elem'!$E$4:$V$4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</c:strCache>
            </c:strRef>
          </c:cat>
          <c:val>
            <c:numRef>
              <c:f>'LOAD-Births by Elem'!$E$37:$V$37</c:f>
              <c:numCache>
                <c:formatCode>#,##0_);\(#,##0\)</c:formatCode>
                <c:ptCount val="18"/>
                <c:pt idx="0">
                  <c:v>962</c:v>
                </c:pt>
                <c:pt idx="1">
                  <c:v>939</c:v>
                </c:pt>
                <c:pt idx="2">
                  <c:v>966</c:v>
                </c:pt>
                <c:pt idx="3">
                  <c:v>880</c:v>
                </c:pt>
                <c:pt idx="4">
                  <c:v>840</c:v>
                </c:pt>
                <c:pt idx="5">
                  <c:v>913</c:v>
                </c:pt>
                <c:pt idx="6">
                  <c:v>872</c:v>
                </c:pt>
                <c:pt idx="7">
                  <c:v>825</c:v>
                </c:pt>
                <c:pt idx="8">
                  <c:v>846</c:v>
                </c:pt>
                <c:pt idx="9">
                  <c:v>771</c:v>
                </c:pt>
                <c:pt idx="10">
                  <c:v>758</c:v>
                </c:pt>
                <c:pt idx="11">
                  <c:v>639</c:v>
                </c:pt>
                <c:pt idx="12">
                  <c:v>605</c:v>
                </c:pt>
                <c:pt idx="13">
                  <c:v>630</c:v>
                </c:pt>
                <c:pt idx="14">
                  <c:v>648</c:v>
                </c:pt>
                <c:pt idx="15">
                  <c:v>594</c:v>
                </c:pt>
                <c:pt idx="16">
                  <c:v>586</c:v>
                </c:pt>
                <c:pt idx="17">
                  <c:v>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7-4E3C-BFD8-C3894BA36065}"/>
            </c:ext>
          </c:extLst>
        </c:ser>
        <c:ser>
          <c:idx val="1"/>
          <c:order val="1"/>
          <c:tx>
            <c:v>East BVSD Births</c:v>
          </c:tx>
          <c:spPr>
            <a:ln w="22225">
              <a:solidFill>
                <a:srgbClr val="7E8083"/>
              </a:solidFill>
            </a:ln>
          </c:spPr>
          <c:marker>
            <c:symbol val="none"/>
          </c:marker>
          <c:cat>
            <c:strRef>
              <c:f>'LOAD-Births by Elem'!$E$4:$V$4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</c:strCache>
            </c:strRef>
          </c:cat>
          <c:val>
            <c:numRef>
              <c:f>'LOAD-Births by Elem'!$E$38:$V$38</c:f>
              <c:numCache>
                <c:formatCode>0</c:formatCode>
                <c:ptCount val="18"/>
                <c:pt idx="0">
                  <c:v>963</c:v>
                </c:pt>
                <c:pt idx="1">
                  <c:v>967</c:v>
                </c:pt>
                <c:pt idx="2">
                  <c:v>920</c:v>
                </c:pt>
                <c:pt idx="3">
                  <c:v>898</c:v>
                </c:pt>
                <c:pt idx="4">
                  <c:v>890</c:v>
                </c:pt>
                <c:pt idx="5">
                  <c:v>947</c:v>
                </c:pt>
                <c:pt idx="6">
                  <c:v>934</c:v>
                </c:pt>
                <c:pt idx="7">
                  <c:v>936</c:v>
                </c:pt>
                <c:pt idx="8">
                  <c:v>946</c:v>
                </c:pt>
                <c:pt idx="9">
                  <c:v>912</c:v>
                </c:pt>
                <c:pt idx="10">
                  <c:v>888</c:v>
                </c:pt>
                <c:pt idx="11">
                  <c:v>883</c:v>
                </c:pt>
                <c:pt idx="12">
                  <c:v>890</c:v>
                </c:pt>
                <c:pt idx="13">
                  <c:v>857</c:v>
                </c:pt>
                <c:pt idx="14">
                  <c:v>881</c:v>
                </c:pt>
                <c:pt idx="15">
                  <c:v>893</c:v>
                </c:pt>
                <c:pt idx="16">
                  <c:v>852</c:v>
                </c:pt>
                <c:pt idx="17">
                  <c:v>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A7-4E3C-BFD8-C3894BA36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840256"/>
        <c:axId val="215841792"/>
      </c:lineChart>
      <c:catAx>
        <c:axId val="215840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000" baseline="0"/>
            </a:pPr>
            <a:endParaRPr lang="en-US"/>
          </a:p>
        </c:txPr>
        <c:crossAx val="215841792"/>
        <c:crosses val="autoZero"/>
        <c:auto val="1"/>
        <c:lblAlgn val="ctr"/>
        <c:lblOffset val="100"/>
        <c:noMultiLvlLbl val="0"/>
      </c:catAx>
      <c:valAx>
        <c:axId val="215841792"/>
        <c:scaling>
          <c:orientation val="minMax"/>
          <c:min val="500"/>
        </c:scaling>
        <c:delete val="0"/>
        <c:axPos val="l"/>
        <c:majorGridlines/>
        <c:numFmt formatCode="#,##0_);\(#,##0\)" sourceLinked="1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21584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461745688096271"/>
          <c:y val="0.84185651610762602"/>
          <c:w val="0.74036309732538497"/>
          <c:h val="0.1145452529061268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rgbClr val="7E8083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92321506370414E-2"/>
          <c:y val="4.5802473948182217E-2"/>
          <c:w val="0.8609846593062509"/>
          <c:h val="0.71394134311956214"/>
        </c:manualLayout>
      </c:layout>
      <c:lineChart>
        <c:grouping val="standard"/>
        <c:varyColors val="0"/>
        <c:ser>
          <c:idx val="0"/>
          <c:order val="0"/>
          <c:tx>
            <c:v>Boulder Births</c:v>
          </c:tx>
          <c:spPr>
            <a:ln w="22225">
              <a:solidFill>
                <a:srgbClr val="0060A9"/>
              </a:solidFill>
            </a:ln>
          </c:spPr>
          <c:marker>
            <c:symbol val="none"/>
          </c:marker>
          <c:cat>
            <c:strRef>
              <c:f>'LOAD-Births by Elem'!$E$4:$V$4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</c:strCache>
            </c:strRef>
          </c:cat>
          <c:val>
            <c:numRef>
              <c:f>'LOAD-Births by Elem'!$E$37:$V$37</c:f>
              <c:numCache>
                <c:formatCode>#,##0_);\(#,##0\)</c:formatCode>
                <c:ptCount val="18"/>
                <c:pt idx="0">
                  <c:v>962</c:v>
                </c:pt>
                <c:pt idx="1">
                  <c:v>939</c:v>
                </c:pt>
                <c:pt idx="2">
                  <c:v>966</c:v>
                </c:pt>
                <c:pt idx="3">
                  <c:v>880</c:v>
                </c:pt>
                <c:pt idx="4">
                  <c:v>840</c:v>
                </c:pt>
                <c:pt idx="5">
                  <c:v>913</c:v>
                </c:pt>
                <c:pt idx="6">
                  <c:v>872</c:v>
                </c:pt>
                <c:pt idx="7">
                  <c:v>825</c:v>
                </c:pt>
                <c:pt idx="8">
                  <c:v>846</c:v>
                </c:pt>
                <c:pt idx="9">
                  <c:v>771</c:v>
                </c:pt>
                <c:pt idx="10">
                  <c:v>758</c:v>
                </c:pt>
                <c:pt idx="11">
                  <c:v>639</c:v>
                </c:pt>
                <c:pt idx="12">
                  <c:v>605</c:v>
                </c:pt>
                <c:pt idx="13">
                  <c:v>630</c:v>
                </c:pt>
                <c:pt idx="14">
                  <c:v>648</c:v>
                </c:pt>
                <c:pt idx="15">
                  <c:v>594</c:v>
                </c:pt>
                <c:pt idx="16">
                  <c:v>586</c:v>
                </c:pt>
                <c:pt idx="17">
                  <c:v>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6F-4B64-9341-266A413872C8}"/>
            </c:ext>
          </c:extLst>
        </c:ser>
        <c:ser>
          <c:idx val="1"/>
          <c:order val="1"/>
          <c:tx>
            <c:v>East BVSD Births</c:v>
          </c:tx>
          <c:spPr>
            <a:ln w="22225">
              <a:solidFill>
                <a:srgbClr val="7E8083"/>
              </a:solidFill>
            </a:ln>
          </c:spPr>
          <c:marker>
            <c:symbol val="none"/>
          </c:marker>
          <c:cat>
            <c:strRef>
              <c:f>'LOAD-Births by Elem'!$E$4:$V$4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</c:strCache>
            </c:strRef>
          </c:cat>
          <c:val>
            <c:numRef>
              <c:f>'LOAD-Births by Elem'!$E$38:$V$38</c:f>
              <c:numCache>
                <c:formatCode>0</c:formatCode>
                <c:ptCount val="18"/>
                <c:pt idx="0">
                  <c:v>963</c:v>
                </c:pt>
                <c:pt idx="1">
                  <c:v>967</c:v>
                </c:pt>
                <c:pt idx="2">
                  <c:v>920</c:v>
                </c:pt>
                <c:pt idx="3">
                  <c:v>898</c:v>
                </c:pt>
                <c:pt idx="4">
                  <c:v>890</c:v>
                </c:pt>
                <c:pt idx="5">
                  <c:v>947</c:v>
                </c:pt>
                <c:pt idx="6">
                  <c:v>934</c:v>
                </c:pt>
                <c:pt idx="7">
                  <c:v>936</c:v>
                </c:pt>
                <c:pt idx="8">
                  <c:v>946</c:v>
                </c:pt>
                <c:pt idx="9">
                  <c:v>912</c:v>
                </c:pt>
                <c:pt idx="10">
                  <c:v>888</c:v>
                </c:pt>
                <c:pt idx="11">
                  <c:v>883</c:v>
                </c:pt>
                <c:pt idx="12">
                  <c:v>890</c:v>
                </c:pt>
                <c:pt idx="13">
                  <c:v>857</c:v>
                </c:pt>
                <c:pt idx="14">
                  <c:v>881</c:v>
                </c:pt>
                <c:pt idx="15">
                  <c:v>893</c:v>
                </c:pt>
                <c:pt idx="16">
                  <c:v>852</c:v>
                </c:pt>
                <c:pt idx="17">
                  <c:v>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6F-4B64-9341-266A41387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840256"/>
        <c:axId val="215841792"/>
      </c:lineChart>
      <c:catAx>
        <c:axId val="215840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600" baseline="0">
                <a:latin typeface="Roboto" pitchFamily="2" charset="0"/>
              </a:defRPr>
            </a:pPr>
            <a:endParaRPr lang="en-US"/>
          </a:p>
        </c:txPr>
        <c:crossAx val="215841792"/>
        <c:crosses val="autoZero"/>
        <c:auto val="1"/>
        <c:lblAlgn val="ctr"/>
        <c:lblOffset val="100"/>
        <c:noMultiLvlLbl val="0"/>
      </c:catAx>
      <c:valAx>
        <c:axId val="215841792"/>
        <c:scaling>
          <c:orientation val="minMax"/>
          <c:min val="500"/>
        </c:scaling>
        <c:delete val="0"/>
        <c:axPos val="l"/>
        <c:majorGridlines/>
        <c:numFmt formatCode="#,##0_);\(#,##0\)" sourceLinked="1"/>
        <c:majorTickMark val="out"/>
        <c:minorTickMark val="none"/>
        <c:tickLblPos val="nextTo"/>
        <c:txPr>
          <a:bodyPr/>
          <a:lstStyle/>
          <a:p>
            <a:pPr>
              <a:defRPr sz="1600" baseline="0">
                <a:latin typeface="Roboto" pitchFamily="2" charset="0"/>
              </a:defRPr>
            </a:pPr>
            <a:endParaRPr lang="en-US"/>
          </a:p>
        </c:txPr>
        <c:crossAx val="215840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461745688096271"/>
          <c:y val="0.84185651610762602"/>
          <c:w val="0.74036309732538497"/>
          <c:h val="0.11454525290612681"/>
        </c:manualLayout>
      </c:layout>
      <c:overlay val="0"/>
      <c:txPr>
        <a:bodyPr/>
        <a:lstStyle/>
        <a:p>
          <a:pPr>
            <a:defRPr sz="2000" baseline="0">
              <a:latin typeface="Roboto" pitchFamily="2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'LOAD-Births by Elem'!$V$4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'LOAD-Births by Elem'!$A$5:$A$35</c:f>
              <c:strCache>
                <c:ptCount val="31"/>
                <c:pt idx="0">
                  <c:v>Aspen Crk</c:v>
                </c:pt>
                <c:pt idx="1">
                  <c:v>BC-Creekside</c:v>
                </c:pt>
                <c:pt idx="2">
                  <c:v>BC-Mesa</c:v>
                </c:pt>
                <c:pt idx="3">
                  <c:v>Bear Creek</c:v>
                </c:pt>
                <c:pt idx="4">
                  <c:v>Birch</c:v>
                </c:pt>
                <c:pt idx="5">
                  <c:v>Coal Creek</c:v>
                </c:pt>
                <c:pt idx="6">
                  <c:v>Columbine</c:v>
                </c:pt>
                <c:pt idx="7">
                  <c:v>Creekside</c:v>
                </c:pt>
                <c:pt idx="8">
                  <c:v>Crest View</c:v>
                </c:pt>
                <c:pt idx="9">
                  <c:v>Douglass</c:v>
                </c:pt>
                <c:pt idx="10">
                  <c:v>Eisenhower</c:v>
                </c:pt>
                <c:pt idx="11">
                  <c:v>Eldorado (K-5)</c:v>
                </c:pt>
                <c:pt idx="12">
                  <c:v>Emerald</c:v>
                </c:pt>
                <c:pt idx="13">
                  <c:v>Fireside</c:v>
                </c:pt>
                <c:pt idx="14">
                  <c:v>Flatirons</c:v>
                </c:pt>
                <c:pt idx="15">
                  <c:v>Foothill</c:v>
                </c:pt>
                <c:pt idx="16">
                  <c:v>Gold Hill</c:v>
                </c:pt>
                <c:pt idx="17">
                  <c:v>Heatherwood</c:v>
                </c:pt>
                <c:pt idx="18">
                  <c:v>Jamestown</c:v>
                </c:pt>
                <c:pt idx="19">
                  <c:v>Kohl</c:v>
                </c:pt>
                <c:pt idx="20">
                  <c:v>Lafayette</c:v>
                </c:pt>
                <c:pt idx="21">
                  <c:v>Louisville</c:v>
                </c:pt>
                <c:pt idx="22">
                  <c:v>Meadowlark</c:v>
                </c:pt>
                <c:pt idx="23">
                  <c:v>Mesa</c:v>
                </c:pt>
                <c:pt idx="24">
                  <c:v>Monarch (K-5)</c:v>
                </c:pt>
                <c:pt idx="25">
                  <c:v>Nederland</c:v>
                </c:pt>
                <c:pt idx="26">
                  <c:v>Ryan</c:v>
                </c:pt>
                <c:pt idx="27">
                  <c:v>Sanchez</c:v>
                </c:pt>
                <c:pt idx="28">
                  <c:v>Superior</c:v>
                </c:pt>
                <c:pt idx="29">
                  <c:v>Whittier</c:v>
                </c:pt>
                <c:pt idx="30">
                  <c:v>Unlocated</c:v>
                </c:pt>
              </c:strCache>
            </c:strRef>
          </c:cat>
          <c:val>
            <c:numRef>
              <c:f>'LOAD-Births by Elem'!$V$5:$V$35</c:f>
              <c:numCache>
                <c:formatCode>General</c:formatCode>
                <c:ptCount val="31"/>
                <c:pt idx="0">
                  <c:v>64</c:v>
                </c:pt>
                <c:pt idx="1">
                  <c:v>3</c:v>
                </c:pt>
                <c:pt idx="2">
                  <c:v>28</c:v>
                </c:pt>
                <c:pt idx="3">
                  <c:v>17</c:v>
                </c:pt>
                <c:pt idx="4">
                  <c:v>40</c:v>
                </c:pt>
                <c:pt idx="5">
                  <c:v>40</c:v>
                </c:pt>
                <c:pt idx="6">
                  <c:v>99</c:v>
                </c:pt>
                <c:pt idx="7">
                  <c:v>76</c:v>
                </c:pt>
                <c:pt idx="8">
                  <c:v>115</c:v>
                </c:pt>
                <c:pt idx="9">
                  <c:v>41</c:v>
                </c:pt>
                <c:pt idx="10">
                  <c:v>61</c:v>
                </c:pt>
                <c:pt idx="11">
                  <c:v>34</c:v>
                </c:pt>
                <c:pt idx="12">
                  <c:v>79</c:v>
                </c:pt>
                <c:pt idx="13">
                  <c:v>26</c:v>
                </c:pt>
                <c:pt idx="14">
                  <c:v>35</c:v>
                </c:pt>
                <c:pt idx="15">
                  <c:v>59</c:v>
                </c:pt>
                <c:pt idx="16">
                  <c:v>3</c:v>
                </c:pt>
                <c:pt idx="17">
                  <c:v>53</c:v>
                </c:pt>
                <c:pt idx="18">
                  <c:v>3</c:v>
                </c:pt>
                <c:pt idx="19">
                  <c:v>47</c:v>
                </c:pt>
                <c:pt idx="20">
                  <c:v>84</c:v>
                </c:pt>
                <c:pt idx="21">
                  <c:v>48</c:v>
                </c:pt>
                <c:pt idx="22">
                  <c:v>73</c:v>
                </c:pt>
                <c:pt idx="23">
                  <c:v>22</c:v>
                </c:pt>
                <c:pt idx="24">
                  <c:v>80</c:v>
                </c:pt>
                <c:pt idx="25">
                  <c:v>46</c:v>
                </c:pt>
                <c:pt idx="26">
                  <c:v>124</c:v>
                </c:pt>
                <c:pt idx="27">
                  <c:v>108</c:v>
                </c:pt>
                <c:pt idx="28">
                  <c:v>23</c:v>
                </c:pt>
                <c:pt idx="29">
                  <c:v>56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D-42D9-B4C9-3F380CA872EA}"/>
            </c:ext>
          </c:extLst>
        </c:ser>
        <c:ser>
          <c:idx val="1"/>
          <c:order val="1"/>
          <c:tx>
            <c:v>2023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'LOAD-Births by Elem'!$U$5:$U$35</c:f>
              <c:numCache>
                <c:formatCode>General</c:formatCode>
                <c:ptCount val="31"/>
                <c:pt idx="0">
                  <c:v>66</c:v>
                </c:pt>
                <c:pt idx="1">
                  <c:v>7</c:v>
                </c:pt>
                <c:pt idx="2">
                  <c:v>11</c:v>
                </c:pt>
                <c:pt idx="3">
                  <c:v>15</c:v>
                </c:pt>
                <c:pt idx="4">
                  <c:v>37</c:v>
                </c:pt>
                <c:pt idx="5">
                  <c:v>20</c:v>
                </c:pt>
                <c:pt idx="6">
                  <c:v>98</c:v>
                </c:pt>
                <c:pt idx="7">
                  <c:v>85</c:v>
                </c:pt>
                <c:pt idx="8">
                  <c:v>98</c:v>
                </c:pt>
                <c:pt idx="9">
                  <c:v>44</c:v>
                </c:pt>
                <c:pt idx="10">
                  <c:v>61</c:v>
                </c:pt>
                <c:pt idx="11">
                  <c:v>27</c:v>
                </c:pt>
                <c:pt idx="12">
                  <c:v>88</c:v>
                </c:pt>
                <c:pt idx="13">
                  <c:v>32</c:v>
                </c:pt>
                <c:pt idx="14">
                  <c:v>34</c:v>
                </c:pt>
                <c:pt idx="15">
                  <c:v>62</c:v>
                </c:pt>
                <c:pt idx="16">
                  <c:v>4</c:v>
                </c:pt>
                <c:pt idx="17">
                  <c:v>42</c:v>
                </c:pt>
                <c:pt idx="18">
                  <c:v>1</c:v>
                </c:pt>
                <c:pt idx="19">
                  <c:v>51</c:v>
                </c:pt>
                <c:pt idx="20">
                  <c:v>59</c:v>
                </c:pt>
                <c:pt idx="21">
                  <c:v>57</c:v>
                </c:pt>
                <c:pt idx="22">
                  <c:v>75</c:v>
                </c:pt>
                <c:pt idx="23">
                  <c:v>21</c:v>
                </c:pt>
                <c:pt idx="24">
                  <c:v>61</c:v>
                </c:pt>
                <c:pt idx="25">
                  <c:v>47</c:v>
                </c:pt>
                <c:pt idx="26">
                  <c:v>122</c:v>
                </c:pt>
                <c:pt idx="27">
                  <c:v>107</c:v>
                </c:pt>
                <c:pt idx="28">
                  <c:v>33</c:v>
                </c:pt>
                <c:pt idx="29">
                  <c:v>59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20-41E5-B965-2557E059C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67069120"/>
        <c:axId val="556969584"/>
      </c:barChart>
      <c:catAx>
        <c:axId val="56706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itchFamily="2" charset="0"/>
                <a:ea typeface="+mn-ea"/>
                <a:cs typeface="+mn-cs"/>
              </a:defRPr>
            </a:pPr>
            <a:endParaRPr lang="en-US"/>
          </a:p>
        </c:txPr>
        <c:crossAx val="556969584"/>
        <c:crosses val="autoZero"/>
        <c:auto val="1"/>
        <c:lblAlgn val="ctr"/>
        <c:lblOffset val="100"/>
        <c:noMultiLvlLbl val="0"/>
      </c:catAx>
      <c:valAx>
        <c:axId val="5569695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706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2369046431"/>
          <c:y val="1.252446536966386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rgbClr val="0E395D"/>
              </a:solidFill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E395D"/>
                </a:solidFill>
              </a:ln>
            </c:spPr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'BVSD Birth to K'!$C$7:$R$7</c:f>
              <c:numCache>
                <c:formatCode>#,##0</c:formatCode>
                <c:ptCount val="16"/>
                <c:pt idx="0">
                  <c:v>1938</c:v>
                </c:pt>
                <c:pt idx="1">
                  <c:v>1987</c:v>
                </c:pt>
                <c:pt idx="2">
                  <c:v>1923</c:v>
                </c:pt>
                <c:pt idx="3">
                  <c:v>1906</c:v>
                </c:pt>
                <c:pt idx="4">
                  <c:v>1868</c:v>
                </c:pt>
                <c:pt idx="5">
                  <c:v>1853</c:v>
                </c:pt>
                <c:pt idx="6">
                  <c:v>1854</c:v>
                </c:pt>
                <c:pt idx="7">
                  <c:v>1822</c:v>
                </c:pt>
                <c:pt idx="8">
                  <c:v>1757</c:v>
                </c:pt>
                <c:pt idx="9">
                  <c:v>1791</c:v>
                </c:pt>
                <c:pt idx="10">
                  <c:v>1448</c:v>
                </c:pt>
                <c:pt idx="11">
                  <c:v>1648</c:v>
                </c:pt>
                <c:pt idx="12">
                  <c:v>1562</c:v>
                </c:pt>
                <c:pt idx="13">
                  <c:v>1430</c:v>
                </c:pt>
                <c:pt idx="14">
                  <c:v>1482</c:v>
                </c:pt>
                <c:pt idx="15">
                  <c:v>1470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FA-4F0B-8773-EFFBC6F410BA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rgbClr val="C8C8C8"/>
              </a:solidFill>
            </a:ln>
          </c:spPr>
          <c:marker>
            <c:spPr>
              <a:ln>
                <a:solidFill>
                  <a:srgbClr val="C8C8C8"/>
                </a:solidFill>
              </a:ln>
            </c:spPr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'BVSD Birth to K'!$C$32:$V$32</c:f>
              <c:numCache>
                <c:formatCode>#,##0</c:formatCode>
                <c:ptCount val="20"/>
                <c:pt idx="0">
                  <c:v>2161.4453044375641</c:v>
                </c:pt>
                <c:pt idx="1">
                  <c:v>2113.6597886260697</c:v>
                </c:pt>
                <c:pt idx="2">
                  <c:v>2075.9729589183567</c:v>
                </c:pt>
                <c:pt idx="3">
                  <c:v>2033.3693599160542</c:v>
                </c:pt>
                <c:pt idx="4">
                  <c:v>2019.7066381156317</c:v>
                </c:pt>
                <c:pt idx="5">
                  <c:v>1930.6368051807879</c:v>
                </c:pt>
                <c:pt idx="6">
                  <c:v>1846.5231930960085</c:v>
                </c:pt>
                <c:pt idx="7">
                  <c:v>1916.7848518111964</c:v>
                </c:pt>
                <c:pt idx="8">
                  <c:v>1925.3614114968698</c:v>
                </c:pt>
                <c:pt idx="9">
                  <c:v>1873.1256281407036</c:v>
                </c:pt>
                <c:pt idx="10">
                  <c:v>1838.3135359116022</c:v>
                </c:pt>
                <c:pt idx="11">
                  <c:v>1811.7578883495146</c:v>
                </c:pt>
                <c:pt idx="12">
                  <c:v>1747.6747759282971</c:v>
                </c:pt>
                <c:pt idx="13">
                  <c:v>1652.253146853147</c:v>
                </c:pt>
                <c:pt idx="14">
                  <c:v>1586.2995951417004</c:v>
                </c:pt>
                <c:pt idx="15">
                  <c:v>1580.7274782311472</c:v>
                </c:pt>
                <c:pt idx="16">
                  <c:v>1626.2344306889402</c:v>
                </c:pt>
                <c:pt idx="17">
                  <c:v>1597.9725545811791</c:v>
                </c:pt>
                <c:pt idx="18">
                  <c:v>1540.8127651333239</c:v>
                </c:pt>
                <c:pt idx="19">
                  <c:v>1566.9281403312434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FA-4F0B-8773-EFFBC6F410BA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'BVSD Birth to K'!$C$46:$V$46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1470</c:v>
                </c:pt>
                <c:pt idx="16" formatCode="#,##0">
                  <c:v>1512.3192618804933</c:v>
                </c:pt>
                <c:pt idx="17" formatCode="#,##0">
                  <c:v>1486.0370858251381</c:v>
                </c:pt>
                <c:pt idx="18" formatCode="#,##0">
                  <c:v>1432.8812498916905</c:v>
                </c:pt>
                <c:pt idx="19" formatCode="#,##0">
                  <c:v>1413.4541613914228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FA-4F0B-8773-EFFBC6F410BA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66A0CB"/>
              </a:solidFill>
              <a:prstDash val="dash"/>
            </a:ln>
          </c:spPr>
          <c:marker>
            <c:symbol val="none"/>
          </c:marker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04-0DFA-4F0B-8773-EFFBC6F410BA}"/>
              </c:ext>
            </c:extLst>
          </c:dPt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'BVSD Birth to K'!$C$47:$V$47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1470</c:v>
                </c:pt>
                <c:pt idx="16" formatCode="#,##0">
                  <c:v>1473.1427927631496</c:v>
                </c:pt>
                <c:pt idx="17" formatCode="#,##0">
                  <c:v>1447.5414536742487</c:v>
                </c:pt>
                <c:pt idx="18" formatCode="#,##0">
                  <c:v>1395.7626139990275</c:v>
                </c:pt>
                <c:pt idx="19" formatCode="#,##0">
                  <c:v>1419.4195210396824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DFA-4F0B-8773-EFFBC6F410BA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'BVSD Birth to K'!$C$48:$V$48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1470</c:v>
                </c:pt>
                <c:pt idx="16" formatCode="#,##0">
                  <c:v>1457.819282108318</c:v>
                </c:pt>
                <c:pt idx="17" formatCode="#,##0">
                  <c:v>1445.7394961134773</c:v>
                </c:pt>
                <c:pt idx="18" formatCode="#,##0">
                  <c:v>1433.759805673327</c:v>
                </c:pt>
                <c:pt idx="19" formatCode="#,##0">
                  <c:v>1421.879381375817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DFA-4F0B-8773-EFFBC6F41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Roboto" pitchFamily="2" charset="0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  <c:min val="500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Roboto" pitchFamily="2" charset="0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Roboto" pitchFamily="2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844616541539277E-2"/>
          <c:y val="0.18137227802179193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rgbClr val="0E395D"/>
              </a:solidFill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E395D"/>
                </a:solidFill>
              </a:ln>
            </c:spPr>
          </c:marker>
          <c:cat>
            <c:strRef>
              <c:f>'BVSD Birth to K'!$G$6:$V$6</c:f>
              <c:strCache>
                <c:ptCount val="16"/>
                <c:pt idx="0">
                  <c:v>2014/15</c:v>
                </c:pt>
                <c:pt idx="1">
                  <c:v>2015/16</c:v>
                </c:pt>
                <c:pt idx="2">
                  <c:v>2016/17</c:v>
                </c:pt>
                <c:pt idx="3">
                  <c:v>2017/18</c:v>
                </c:pt>
                <c:pt idx="4">
                  <c:v>2018/19</c:v>
                </c:pt>
                <c:pt idx="5">
                  <c:v>2019/20</c:v>
                </c:pt>
                <c:pt idx="6">
                  <c:v>2020/21</c:v>
                </c:pt>
                <c:pt idx="7">
                  <c:v>2021/22</c:v>
                </c:pt>
                <c:pt idx="8">
                  <c:v>2022/23</c:v>
                </c:pt>
                <c:pt idx="9">
                  <c:v>2023/24</c:v>
                </c:pt>
                <c:pt idx="10">
                  <c:v>2024/25</c:v>
                </c:pt>
                <c:pt idx="11">
                  <c:v>2025/26</c:v>
                </c:pt>
                <c:pt idx="12">
                  <c:v>2026/27</c:v>
                </c:pt>
                <c:pt idx="13">
                  <c:v>2027/28</c:v>
                </c:pt>
                <c:pt idx="14">
                  <c:v>2028/29</c:v>
                </c:pt>
                <c:pt idx="15">
                  <c:v>2029/30</c:v>
                </c:pt>
              </c:strCache>
            </c:strRef>
          </c:cat>
          <c:val>
            <c:numRef>
              <c:f>'BVSD Birth to K'!$G$7:$R$7</c:f>
              <c:numCache>
                <c:formatCode>#,##0</c:formatCode>
                <c:ptCount val="12"/>
                <c:pt idx="0">
                  <c:v>1868</c:v>
                </c:pt>
                <c:pt idx="1">
                  <c:v>1853</c:v>
                </c:pt>
                <c:pt idx="2">
                  <c:v>1854</c:v>
                </c:pt>
                <c:pt idx="3">
                  <c:v>1822</c:v>
                </c:pt>
                <c:pt idx="4">
                  <c:v>1757</c:v>
                </c:pt>
                <c:pt idx="5">
                  <c:v>1791</c:v>
                </c:pt>
                <c:pt idx="6">
                  <c:v>1448</c:v>
                </c:pt>
                <c:pt idx="7">
                  <c:v>1648</c:v>
                </c:pt>
                <c:pt idx="8">
                  <c:v>1562</c:v>
                </c:pt>
                <c:pt idx="9">
                  <c:v>1430</c:v>
                </c:pt>
                <c:pt idx="10">
                  <c:v>1482</c:v>
                </c:pt>
                <c:pt idx="11">
                  <c:v>1470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9D-44AB-AABA-4ADD275A4544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rgbClr val="C8C8C8"/>
              </a:solidFill>
            </a:ln>
          </c:spPr>
          <c:marker>
            <c:spPr>
              <a:ln>
                <a:solidFill>
                  <a:srgbClr val="C8C8C8"/>
                </a:solidFill>
              </a:ln>
            </c:spPr>
          </c:marker>
          <c:cat>
            <c:strRef>
              <c:f>'BVSD Birth to K'!$G$6:$V$6</c:f>
              <c:strCache>
                <c:ptCount val="16"/>
                <c:pt idx="0">
                  <c:v>2014/15</c:v>
                </c:pt>
                <c:pt idx="1">
                  <c:v>2015/16</c:v>
                </c:pt>
                <c:pt idx="2">
                  <c:v>2016/17</c:v>
                </c:pt>
                <c:pt idx="3">
                  <c:v>2017/18</c:v>
                </c:pt>
                <c:pt idx="4">
                  <c:v>2018/19</c:v>
                </c:pt>
                <c:pt idx="5">
                  <c:v>2019/20</c:v>
                </c:pt>
                <c:pt idx="6">
                  <c:v>2020/21</c:v>
                </c:pt>
                <c:pt idx="7">
                  <c:v>2021/22</c:v>
                </c:pt>
                <c:pt idx="8">
                  <c:v>2022/23</c:v>
                </c:pt>
                <c:pt idx="9">
                  <c:v>2023/24</c:v>
                </c:pt>
                <c:pt idx="10">
                  <c:v>2024/25</c:v>
                </c:pt>
                <c:pt idx="11">
                  <c:v>2025/26</c:v>
                </c:pt>
                <c:pt idx="12">
                  <c:v>2026/27</c:v>
                </c:pt>
                <c:pt idx="13">
                  <c:v>2027/28</c:v>
                </c:pt>
                <c:pt idx="14">
                  <c:v>2028/29</c:v>
                </c:pt>
                <c:pt idx="15">
                  <c:v>2029/30</c:v>
                </c:pt>
              </c:strCache>
            </c:strRef>
          </c:cat>
          <c:val>
            <c:numRef>
              <c:f>'BVSD Birth to K'!$G$32:$V$32</c:f>
              <c:numCache>
                <c:formatCode>#,##0</c:formatCode>
                <c:ptCount val="16"/>
                <c:pt idx="0">
                  <c:v>2019.7066381156317</c:v>
                </c:pt>
                <c:pt idx="1">
                  <c:v>1930.6368051807879</c:v>
                </c:pt>
                <c:pt idx="2">
                  <c:v>1846.5231930960085</c:v>
                </c:pt>
                <c:pt idx="3">
                  <c:v>1916.7848518111964</c:v>
                </c:pt>
                <c:pt idx="4">
                  <c:v>1925.3614114968698</c:v>
                </c:pt>
                <c:pt idx="5">
                  <c:v>1873.1256281407036</c:v>
                </c:pt>
                <c:pt idx="6">
                  <c:v>1838.3135359116022</c:v>
                </c:pt>
                <c:pt idx="7">
                  <c:v>1811.7578883495146</c:v>
                </c:pt>
                <c:pt idx="8">
                  <c:v>1747.6747759282971</c:v>
                </c:pt>
                <c:pt idx="9">
                  <c:v>1652.253146853147</c:v>
                </c:pt>
                <c:pt idx="10">
                  <c:v>1586.2995951417004</c:v>
                </c:pt>
                <c:pt idx="11">
                  <c:v>1580.7274782311472</c:v>
                </c:pt>
                <c:pt idx="12">
                  <c:v>1626.2344306889402</c:v>
                </c:pt>
                <c:pt idx="13">
                  <c:v>1597.9725545811791</c:v>
                </c:pt>
                <c:pt idx="14">
                  <c:v>1540.8127651333239</c:v>
                </c:pt>
                <c:pt idx="15">
                  <c:v>1566.9281403312434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9D-44AB-AABA-4ADD275A45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400">
                    <a:latin typeface="Roboto" pitchFamily="2" charset="0"/>
                    <a:ea typeface="Roboto" pitchFamily="2" charset="0"/>
                  </a:rPr>
                  <a:t>Year of K</a:t>
                </a:r>
                <a:r>
                  <a:rPr lang="en-US" sz="1400" baseline="0">
                    <a:latin typeface="Roboto" pitchFamily="2" charset="0"/>
                    <a:ea typeface="Roboto" pitchFamily="2" charset="0"/>
                  </a:rPr>
                  <a:t> Enrollment</a:t>
                </a:r>
                <a:endParaRPr lang="en-US" sz="1400">
                  <a:latin typeface="Roboto" pitchFamily="2" charset="0"/>
                  <a:ea typeface="Roboto" pitchFamily="2" charset="0"/>
                </a:endParaRPr>
              </a:p>
            </c:rich>
          </c:tx>
          <c:layout>
            <c:manualLayout>
              <c:xMode val="edge"/>
              <c:yMode val="edge"/>
              <c:x val="0.45305914816935611"/>
              <c:y val="0.95829883421800299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Roboto" pitchFamily="2" charset="0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  <c:min val="5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 sz="1400" baseline="0">
                    <a:latin typeface="Roboto" pitchFamily="2" charset="0"/>
                    <a:ea typeface="Roboto" pitchFamily="2" charset="0"/>
                  </a:rPr>
                  <a:t>No. of Students/Births</a:t>
                </a:r>
              </a:p>
            </c:rich>
          </c:tx>
          <c:layout>
            <c:manualLayout>
              <c:xMode val="edge"/>
              <c:yMode val="edge"/>
              <c:x val="1.4316329634178086E-2"/>
              <c:y val="0.3962387427468215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Roboto" pitchFamily="2" charset="0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2774151446301109"/>
          <c:y val="3.0398545344709645E-2"/>
          <c:w val="0.33622428746919164"/>
          <c:h val="0.11231674577100724"/>
        </c:manualLayout>
      </c:layout>
      <c:overlay val="0"/>
      <c:txPr>
        <a:bodyPr/>
        <a:lstStyle/>
        <a:p>
          <a:pPr>
            <a:defRPr sz="18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'Aspen Crk'!$C$7:$R$7</c:f>
              <c:numCache>
                <c:formatCode>#,##0</c:formatCode>
                <c:ptCount val="16"/>
                <c:pt idx="0">
                  <c:v>71</c:v>
                </c:pt>
                <c:pt idx="1">
                  <c:v>84</c:v>
                </c:pt>
                <c:pt idx="2">
                  <c:v>78</c:v>
                </c:pt>
                <c:pt idx="3">
                  <c:v>53</c:v>
                </c:pt>
                <c:pt idx="4">
                  <c:v>69</c:v>
                </c:pt>
                <c:pt idx="5">
                  <c:v>55</c:v>
                </c:pt>
                <c:pt idx="6">
                  <c:v>66</c:v>
                </c:pt>
                <c:pt idx="7">
                  <c:v>67</c:v>
                </c:pt>
                <c:pt idx="8">
                  <c:v>48</c:v>
                </c:pt>
                <c:pt idx="9">
                  <c:v>49</c:v>
                </c:pt>
                <c:pt idx="10">
                  <c:v>46</c:v>
                </c:pt>
                <c:pt idx="11">
                  <c:v>48</c:v>
                </c:pt>
                <c:pt idx="12">
                  <c:v>49</c:v>
                </c:pt>
                <c:pt idx="13">
                  <c:v>46</c:v>
                </c:pt>
                <c:pt idx="14">
                  <c:v>52</c:v>
                </c:pt>
                <c:pt idx="1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2E-48EC-9457-1F2518805014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'Aspen Crk'!$C$31:$V$31</c:f>
              <c:numCache>
                <c:formatCode>#,##0</c:formatCode>
                <c:ptCount val="20"/>
                <c:pt idx="0">
                  <c:v>55.583591331269346</c:v>
                </c:pt>
                <c:pt idx="1">
                  <c:v>59.41922496225466</c:v>
                </c:pt>
                <c:pt idx="2">
                  <c:v>55.222048881955274</c:v>
                </c:pt>
                <c:pt idx="3">
                  <c:v>54.465897166841543</c:v>
                </c:pt>
                <c:pt idx="4">
                  <c:v>62.548715203426127</c:v>
                </c:pt>
                <c:pt idx="5">
                  <c:v>58.948192120885054</c:v>
                </c:pt>
                <c:pt idx="6">
                  <c:v>52.517259978425031</c:v>
                </c:pt>
                <c:pt idx="7">
                  <c:v>57.861141602634468</c:v>
                </c:pt>
                <c:pt idx="8">
                  <c:v>64.991462720546394</c:v>
                </c:pt>
                <c:pt idx="9">
                  <c:v>58.396426577331098</c:v>
                </c:pt>
                <c:pt idx="10">
                  <c:v>63.509668508287291</c:v>
                </c:pt>
                <c:pt idx="11">
                  <c:v>63.990898058252426</c:v>
                </c:pt>
                <c:pt idx="12">
                  <c:v>64.332266325224083</c:v>
                </c:pt>
                <c:pt idx="13">
                  <c:v>66.138461538461542</c:v>
                </c:pt>
                <c:pt idx="14">
                  <c:v>53.477732793522264</c:v>
                </c:pt>
                <c:pt idx="15">
                  <c:v>59.303338383705906</c:v>
                </c:pt>
                <c:pt idx="16">
                  <c:v>59.600730847593645</c:v>
                </c:pt>
                <c:pt idx="17">
                  <c:v>56.33490766592729</c:v>
                </c:pt>
                <c:pt idx="18">
                  <c:v>62.77665244653334</c:v>
                </c:pt>
                <c:pt idx="19">
                  <c:v>64.660174761441311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2E-48EC-9457-1F2518805014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'Aspen Crk'!$C$45:$V$45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49</c:v>
                </c:pt>
                <c:pt idx="16" formatCode="#,##0">
                  <c:v>49.245723615696193</c:v>
                </c:pt>
                <c:pt idx="17" formatCode="#,##0">
                  <c:v>46.547303252473945</c:v>
                </c:pt>
                <c:pt idx="18" formatCode="#,##0">
                  <c:v>51.869861861356959</c:v>
                </c:pt>
                <c:pt idx="19" formatCode="#,##0">
                  <c:v>51.683904143200031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2E-48EC-9457-1F2518805014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03-1A2E-48EC-9457-1F2518805014}"/>
              </c:ext>
            </c:extLst>
          </c:dPt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'Aspen Crk'!$C$46:$V$46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49</c:v>
                </c:pt>
                <c:pt idx="16" formatCode="#,##0">
                  <c:v>47.419254681300814</c:v>
                </c:pt>
                <c:pt idx="17" formatCode="#,##0">
                  <c:v>44.820915718117014</c:v>
                </c:pt>
                <c:pt idx="18" formatCode="#,##0">
                  <c:v>49.946066567770252</c:v>
                </c:pt>
                <c:pt idx="19" formatCode="#,##0">
                  <c:v>51.444625781363193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2E-48EC-9457-1F2518805014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'BVSD Birth to 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'Aspen Crk'!$C$47:$V$47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49</c:v>
                </c:pt>
                <c:pt idx="16" formatCode="#,##0">
                  <c:v>49.74702913081785</c:v>
                </c:pt>
                <c:pt idx="17" formatCode="#,##0">
                  <c:v>50.505447088621217</c:v>
                </c:pt>
                <c:pt idx="18" formatCode="#,##0">
                  <c:v>51.27542750168611</c:v>
                </c:pt>
                <c:pt idx="19" formatCode="#,##0">
                  <c:v>52.057146645337099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2E-48EC-9457-1F2518805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'Bear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'Bear Creek'!$C$7:$R$7</c:f>
              <c:numCache>
                <c:formatCode>General</c:formatCode>
                <c:ptCount val="16"/>
                <c:pt idx="0">
                  <c:v>43</c:v>
                </c:pt>
                <c:pt idx="1">
                  <c:v>37</c:v>
                </c:pt>
                <c:pt idx="2">
                  <c:v>44</c:v>
                </c:pt>
                <c:pt idx="3" formatCode="0">
                  <c:v>50</c:v>
                </c:pt>
                <c:pt idx="4" formatCode="0">
                  <c:v>33</c:v>
                </c:pt>
                <c:pt idx="5" formatCode="0">
                  <c:v>47</c:v>
                </c:pt>
                <c:pt idx="6" formatCode="0">
                  <c:v>37</c:v>
                </c:pt>
                <c:pt idx="7" formatCode="0">
                  <c:v>45</c:v>
                </c:pt>
                <c:pt idx="8" formatCode="0">
                  <c:v>34</c:v>
                </c:pt>
                <c:pt idx="9" formatCode="0">
                  <c:v>49</c:v>
                </c:pt>
                <c:pt idx="10" formatCode="0">
                  <c:v>37</c:v>
                </c:pt>
                <c:pt idx="11" formatCode="0">
                  <c:v>46</c:v>
                </c:pt>
                <c:pt idx="12" formatCode="0">
                  <c:v>52</c:v>
                </c:pt>
                <c:pt idx="13" formatCode="0">
                  <c:v>29</c:v>
                </c:pt>
                <c:pt idx="14" formatCode="0">
                  <c:v>42</c:v>
                </c:pt>
                <c:pt idx="15" formatCode="0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80-4A84-A03A-605D444F8770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'Bear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'Bear Creek'!$C$31:$V$31</c:f>
              <c:numCache>
                <c:formatCode>#,##0</c:formatCode>
                <c:ptCount val="20"/>
                <c:pt idx="0">
                  <c:v>40.217597631850523</c:v>
                </c:pt>
                <c:pt idx="1">
                  <c:v>37.500264084973381</c:v>
                </c:pt>
                <c:pt idx="2">
                  <c:v>38.678348158487736</c:v>
                </c:pt>
                <c:pt idx="3">
                  <c:v>40.461787200161993</c:v>
                </c:pt>
                <c:pt idx="4">
                  <c:v>41.660946058266653</c:v>
                </c:pt>
                <c:pt idx="5">
                  <c:v>48.60934854337679</c:v>
                </c:pt>
                <c:pt idx="6">
                  <c:v>41.279365833002132</c:v>
                </c:pt>
                <c:pt idx="7">
                  <c:v>40.791222340978678</c:v>
                </c:pt>
                <c:pt idx="8">
                  <c:v>42.166150410887781</c:v>
                </c:pt>
                <c:pt idx="9">
                  <c:v>40.701306165329576</c:v>
                </c:pt>
                <c:pt idx="10">
                  <c:v>31.058477967190079</c:v>
                </c:pt>
                <c:pt idx="11">
                  <c:v>24.605596310253787</c:v>
                </c:pt>
                <c:pt idx="12">
                  <c:v>27.551983315362669</c:v>
                </c:pt>
                <c:pt idx="13">
                  <c:v>28.029143203287941</c:v>
                </c:pt>
                <c:pt idx="14">
                  <c:v>20.66723622061226</c:v>
                </c:pt>
                <c:pt idx="15">
                  <c:v>20.038839271300365</c:v>
                </c:pt>
                <c:pt idx="16">
                  <c:v>16.610204843260568</c:v>
                </c:pt>
                <c:pt idx="17">
                  <c:v>23.824296041765972</c:v>
                </c:pt>
                <c:pt idx="18">
                  <c:v>28.55356333922137</c:v>
                </c:pt>
                <c:pt idx="19">
                  <c:v>34.272802294939048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80-4A84-A03A-605D444F8770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'Bear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'Bear Creek'!$C$45:$V$45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38</c:v>
                </c:pt>
                <c:pt idx="16" formatCode="#,##0">
                  <c:v>31.498220805028815</c:v>
                </c:pt>
                <c:pt idx="17" formatCode="#,##0">
                  <c:v>45.178427618994448</c:v>
                </c:pt>
                <c:pt idx="18" formatCode="#,##0">
                  <c:v>54.146619582123215</c:v>
                </c:pt>
                <c:pt idx="19" formatCode="#,##0">
                  <c:v>64.992112046775773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80-4A84-A03A-605D444F8770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'Bear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'Bear Creek'!$C$46:$V$46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38</c:v>
                </c:pt>
                <c:pt idx="16" formatCode="#,##0">
                  <c:v>26.375072420944196</c:v>
                </c:pt>
                <c:pt idx="17" formatCode="#,##0">
                  <c:v>37.830209766169489</c:v>
                </c:pt>
                <c:pt idx="18" formatCode="#,##0">
                  <c:v>45.339735906601106</c:v>
                </c:pt>
                <c:pt idx="19" formatCode="#,##0">
                  <c:v>54.421221840890659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80-4A84-A03A-605D444F8770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'Bear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'Bear Creek'!$C$47:$V$47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38</c:v>
                </c:pt>
                <c:pt idx="16" formatCode="#,##0">
                  <c:v>40.336776383591328</c:v>
                </c:pt>
                <c:pt idx="17" formatCode="#,##0">
                  <c:v>42.817250763680292</c:v>
                </c:pt>
                <c:pt idx="18" formatCode="#,##0">
                  <c:v>45.450259721440183</c:v>
                </c:pt>
                <c:pt idx="19" formatCode="#,##0">
                  <c:v>48.245183235786328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80-4A84-A03A-605D444F8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'BC-Mesa'!$C$6:$V$6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'BC-Mesa'!$C$7:$R$7</c:f>
              <c:numCache>
                <c:formatCode>General</c:formatCode>
                <c:ptCount val="16"/>
                <c:pt idx="0">
                  <c:v>36</c:v>
                </c:pt>
                <c:pt idx="1">
                  <c:v>31</c:v>
                </c:pt>
                <c:pt idx="2">
                  <c:v>30</c:v>
                </c:pt>
                <c:pt idx="3" formatCode="0">
                  <c:v>35</c:v>
                </c:pt>
                <c:pt idx="4" formatCode="0">
                  <c:v>31</c:v>
                </c:pt>
                <c:pt idx="5" formatCode="0">
                  <c:v>36</c:v>
                </c:pt>
                <c:pt idx="6" formatCode="0">
                  <c:v>30</c:v>
                </c:pt>
                <c:pt idx="7" formatCode="0">
                  <c:v>31</c:v>
                </c:pt>
                <c:pt idx="8" formatCode="0">
                  <c:v>26</c:v>
                </c:pt>
                <c:pt idx="9" formatCode="0">
                  <c:v>24</c:v>
                </c:pt>
                <c:pt idx="10" formatCode="0">
                  <c:v>25</c:v>
                </c:pt>
                <c:pt idx="11" formatCode="0">
                  <c:v>20</c:v>
                </c:pt>
                <c:pt idx="12" formatCode="0">
                  <c:v>33</c:v>
                </c:pt>
                <c:pt idx="13" formatCode="0">
                  <c:v>12</c:v>
                </c:pt>
                <c:pt idx="14" formatCode="0">
                  <c:v>19</c:v>
                </c:pt>
                <c:pt idx="15" formatCode="0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CA-4FA3-A15E-79C5363A06B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'BC-Mesa'!$C$6:$V$6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'BC-Mesa'!$C$31:$V$31</c:f>
              <c:numCache>
                <c:formatCode>#,##0</c:formatCode>
                <c:ptCount val="20"/>
                <c:pt idx="0">
                  <c:v>26.630546955624354</c:v>
                </c:pt>
                <c:pt idx="1">
                  <c:v>22.629089079013589</c:v>
                </c:pt>
                <c:pt idx="2">
                  <c:v>21.720228809152363</c:v>
                </c:pt>
                <c:pt idx="3">
                  <c:v>25.285414480587615</c:v>
                </c:pt>
                <c:pt idx="4">
                  <c:v>25.565845824411134</c:v>
                </c:pt>
                <c:pt idx="5">
                  <c:v>29.034538586076636</c:v>
                </c:pt>
                <c:pt idx="6">
                  <c:v>26.17529665587918</c:v>
                </c:pt>
                <c:pt idx="7">
                  <c:v>25.379802414928648</c:v>
                </c:pt>
                <c:pt idx="8">
                  <c:v>23.972111553784863</c:v>
                </c:pt>
                <c:pt idx="9">
                  <c:v>24.286432160804022</c:v>
                </c:pt>
                <c:pt idx="10">
                  <c:v>19.347375690607734</c:v>
                </c:pt>
                <c:pt idx="11">
                  <c:v>17.061893203883496</c:v>
                </c:pt>
                <c:pt idx="12">
                  <c:v>16.333546734955185</c:v>
                </c:pt>
                <c:pt idx="13">
                  <c:v>15.374125874125873</c:v>
                </c:pt>
                <c:pt idx="14">
                  <c:v>10.151821862348179</c:v>
                </c:pt>
                <c:pt idx="15">
                  <c:v>9.9959821435783329</c:v>
                </c:pt>
                <c:pt idx="16">
                  <c:v>15.737992877455552</c:v>
                </c:pt>
                <c:pt idx="17">
                  <c:v>20.709777259658786</c:v>
                </c:pt>
                <c:pt idx="18">
                  <c:v>14.562472968949741</c:v>
                </c:pt>
                <c:pt idx="19">
                  <c:v>22.503397991840096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CA-4FA3-A15E-79C5363A06B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'BC-Mesa'!$C$6:$V$6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'BC-Mesa'!$C$45:$V$45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19</c:v>
                </c:pt>
                <c:pt idx="16" formatCode="#,##0">
                  <c:v>29.914205565458573</c:v>
                </c:pt>
                <c:pt idx="17" formatCode="#,##0">
                  <c:v>39.364392841207902</c:v>
                </c:pt>
                <c:pt idx="18" formatCode="#,##0">
                  <c:v>27.679819995256359</c:v>
                </c:pt>
                <c:pt idx="19" formatCode="#,##0">
                  <c:v>42.773642019722885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CA-4FA3-A15E-79C5363A06B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'BC-Mesa'!$C$6:$V$6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'BC-Mesa'!$C$46:$V$46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19</c:v>
                </c:pt>
                <c:pt idx="16" formatCode="#,##0">
                  <c:v>24.379616962474604</c:v>
                </c:pt>
                <c:pt idx="17" formatCode="#,##0">
                  <c:v>32.081374092620479</c:v>
                </c:pt>
                <c:pt idx="18" formatCode="#,##0">
                  <c:v>22.558627124425556</c:v>
                </c:pt>
                <c:pt idx="19" formatCode="#,##0">
                  <c:v>34.859859682684061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7CA-4FA3-A15E-79C5363A06B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'BC-Mesa'!$C$6:$V$6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'BC-Mesa'!$C$47:$V$47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19</c:v>
                </c:pt>
                <c:pt idx="16" formatCode="#,##0">
                  <c:v>24.40935283376691</c:v>
                </c:pt>
                <c:pt idx="17" formatCode="#,##0">
                  <c:v>31.35876346122761</c:v>
                </c:pt>
                <c:pt idx="18" formatCode="#,##0">
                  <c:v>40.286690618723284</c:v>
                </c:pt>
                <c:pt idx="19" formatCode="#,##0">
                  <c:v>51.756423464064419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7CA-4FA3-A15E-79C5363A06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Birch!$C$6:$V$6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Birch!$C$7:$R$7</c:f>
              <c:numCache>
                <c:formatCode>General</c:formatCode>
                <c:ptCount val="16"/>
                <c:pt idx="0">
                  <c:v>56</c:v>
                </c:pt>
                <c:pt idx="1">
                  <c:v>56</c:v>
                </c:pt>
                <c:pt idx="2">
                  <c:v>46</c:v>
                </c:pt>
                <c:pt idx="3" formatCode="0">
                  <c:v>54</c:v>
                </c:pt>
                <c:pt idx="4" formatCode="0">
                  <c:v>54</c:v>
                </c:pt>
                <c:pt idx="5" formatCode="0">
                  <c:v>53</c:v>
                </c:pt>
                <c:pt idx="6" formatCode="0">
                  <c:v>58</c:v>
                </c:pt>
                <c:pt idx="7" formatCode="0">
                  <c:v>59</c:v>
                </c:pt>
                <c:pt idx="8" formatCode="0">
                  <c:v>61</c:v>
                </c:pt>
                <c:pt idx="9" formatCode="0">
                  <c:v>51</c:v>
                </c:pt>
                <c:pt idx="10" formatCode="0">
                  <c:v>37</c:v>
                </c:pt>
                <c:pt idx="11" formatCode="0">
                  <c:v>50</c:v>
                </c:pt>
                <c:pt idx="12" formatCode="0">
                  <c:v>48</c:v>
                </c:pt>
                <c:pt idx="13" formatCode="0">
                  <c:v>33</c:v>
                </c:pt>
                <c:pt idx="14" formatCode="0">
                  <c:v>51</c:v>
                </c:pt>
                <c:pt idx="15" formatCode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D6-4015-B06F-5569806DCE80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Birch!$C$6:$V$6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Birch!$C$31:$V$31</c:f>
              <c:numCache>
                <c:formatCode>#,##0</c:formatCode>
                <c:ptCount val="20"/>
                <c:pt idx="0">
                  <c:v>60.805985552115587</c:v>
                </c:pt>
                <c:pt idx="1">
                  <c:v>62.981378963261193</c:v>
                </c:pt>
                <c:pt idx="2">
                  <c:v>55.850234009360371</c:v>
                </c:pt>
                <c:pt idx="3">
                  <c:v>57.177334732423915</c:v>
                </c:pt>
                <c:pt idx="4">
                  <c:v>49.891862955032124</c:v>
                </c:pt>
                <c:pt idx="5">
                  <c:v>52.724230976794388</c:v>
                </c:pt>
                <c:pt idx="6">
                  <c:v>51.148327939590075</c:v>
                </c:pt>
                <c:pt idx="7">
                  <c:v>44.927003293084525</c:v>
                </c:pt>
                <c:pt idx="8">
                  <c:v>57.738190096755837</c:v>
                </c:pt>
                <c:pt idx="9">
                  <c:v>60.335008375209384</c:v>
                </c:pt>
                <c:pt idx="10">
                  <c:v>52.430248618784532</c:v>
                </c:pt>
                <c:pt idx="11">
                  <c:v>53.969660194174764</c:v>
                </c:pt>
                <c:pt idx="12">
                  <c:v>44.336747759282972</c:v>
                </c:pt>
                <c:pt idx="13">
                  <c:v>40.400699300699301</c:v>
                </c:pt>
                <c:pt idx="14">
                  <c:v>45.734817813765176</c:v>
                </c:pt>
                <c:pt idx="15">
                  <c:v>37.781595095255042</c:v>
                </c:pt>
                <c:pt idx="16">
                  <c:v>33.68316840359757</c:v>
                </c:pt>
                <c:pt idx="17">
                  <c:v>36.712990783129875</c:v>
                </c:pt>
                <c:pt idx="18">
                  <c:v>37.331091606805373</c:v>
                </c:pt>
                <c:pt idx="19">
                  <c:v>39.037052807342249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D6-4015-B06F-5569806DCE80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Birch!$C$6:$V$6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Birch!$C$45:$V$45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31.203311854717679</c:v>
                </c:pt>
                <c:pt idx="17" formatCode="#,##0">
                  <c:v>34.010069563498178</c:v>
                </c:pt>
                <c:pt idx="18" formatCode="#,##0">
                  <c:v>34.582663938460378</c:v>
                </c:pt>
                <c:pt idx="19" formatCode="#,##0">
                  <c:v>34.281390590114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D6-4015-B06F-5569806DCE80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Birch!$C$6:$V$6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Birch!$C$46:$V$46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33.185853814053722</c:v>
                </c:pt>
                <c:pt idx="17" formatCode="#,##0">
                  <c:v>36.170942430567855</c:v>
                </c:pt>
                <c:pt idx="18" formatCode="#,##0">
                  <c:v>36.779917314731378</c:v>
                </c:pt>
                <c:pt idx="19" formatCode="#,##0">
                  <c:v>38.460690878996715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D6-4015-B06F-5569806DCE80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Birch!$C$6:$V$6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Birch!$C$47:$V$47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34.908983972765625</c:v>
                </c:pt>
                <c:pt idx="17" formatCode="#,##0">
                  <c:v>34.81820462888021</c:v>
                </c:pt>
                <c:pt idx="18" formatCode="#,##0">
                  <c:v>34.727661352858661</c:v>
                </c:pt>
                <c:pt idx="19" formatCode="#,##0">
                  <c:v>34.637353530816434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0D6-4015-B06F-5569806DC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'Coal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'Coal Creek'!$C$7:$R$7</c:f>
              <c:numCache>
                <c:formatCode>General</c:formatCode>
                <c:ptCount val="16"/>
                <c:pt idx="0">
                  <c:v>74</c:v>
                </c:pt>
                <c:pt idx="1">
                  <c:v>70</c:v>
                </c:pt>
                <c:pt idx="2">
                  <c:v>77</c:v>
                </c:pt>
                <c:pt idx="3" formatCode="0">
                  <c:v>62</c:v>
                </c:pt>
                <c:pt idx="4" formatCode="0">
                  <c:v>62</c:v>
                </c:pt>
                <c:pt idx="5" formatCode="0">
                  <c:v>68</c:v>
                </c:pt>
                <c:pt idx="6" formatCode="0">
                  <c:v>72</c:v>
                </c:pt>
                <c:pt idx="7" formatCode="0">
                  <c:v>58</c:v>
                </c:pt>
                <c:pt idx="8" formatCode="0">
                  <c:v>75</c:v>
                </c:pt>
                <c:pt idx="9" formatCode="0">
                  <c:v>55</c:v>
                </c:pt>
                <c:pt idx="10" formatCode="0">
                  <c:v>54</c:v>
                </c:pt>
                <c:pt idx="11" formatCode="0">
                  <c:v>66</c:v>
                </c:pt>
                <c:pt idx="12" formatCode="0">
                  <c:v>44</c:v>
                </c:pt>
                <c:pt idx="13" formatCode="0">
                  <c:v>41</c:v>
                </c:pt>
                <c:pt idx="14" formatCode="0">
                  <c:v>47</c:v>
                </c:pt>
                <c:pt idx="15" formatCode="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E7-4607-B2C7-F8F7B5D1FE3D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'Coal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'Coal Creek'!$C$31:$V$31</c:f>
              <c:numCache>
                <c:formatCode>#,##0</c:formatCode>
                <c:ptCount val="20"/>
                <c:pt idx="0">
                  <c:v>51.587719298245617</c:v>
                </c:pt>
                <c:pt idx="1">
                  <c:v>65.722194262707603</c:v>
                </c:pt>
                <c:pt idx="2">
                  <c:v>60.425377015080599</c:v>
                </c:pt>
                <c:pt idx="3">
                  <c:v>54.062434417628538</c:v>
                </c:pt>
                <c:pt idx="4">
                  <c:v>64.16916488222698</c:v>
                </c:pt>
                <c:pt idx="5">
                  <c:v>68</c:v>
                </c:pt>
                <c:pt idx="6">
                  <c:v>56.290722761596555</c:v>
                </c:pt>
                <c:pt idx="7">
                  <c:v>61.277716794731063</c:v>
                </c:pt>
                <c:pt idx="8">
                  <c:v>61.936254980079681</c:v>
                </c:pt>
                <c:pt idx="9">
                  <c:v>61.901172529313236</c:v>
                </c:pt>
                <c:pt idx="10">
                  <c:v>52.122928176795583</c:v>
                </c:pt>
                <c:pt idx="11">
                  <c:v>47.478762135922338</c:v>
                </c:pt>
                <c:pt idx="12">
                  <c:v>48.999359795134453</c:v>
                </c:pt>
                <c:pt idx="13">
                  <c:v>45.488811188811191</c:v>
                </c:pt>
                <c:pt idx="14">
                  <c:v>39.47165991902834</c:v>
                </c:pt>
                <c:pt idx="15">
                  <c:v>37.224459396094716</c:v>
                </c:pt>
                <c:pt idx="16">
                  <c:v>47.832079456042152</c:v>
                </c:pt>
                <c:pt idx="17">
                  <c:v>52.33410428505951</c:v>
                </c:pt>
                <c:pt idx="18">
                  <c:v>30.361147585250478</c:v>
                </c:pt>
                <c:pt idx="19">
                  <c:v>33.534827133107946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E7-4607-B2C7-F8F7B5D1FE3D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'Coal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'Coal Creek'!$C$45:$V$45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51.398548408265455</c:v>
                </c:pt>
                <c:pt idx="17" formatCode="#,##0">
                  <c:v>56.236254477936058</c:v>
                </c:pt>
                <c:pt idx="18" formatCode="#,##0">
                  <c:v>32.624944004893429</c:v>
                </c:pt>
                <c:pt idx="19" formatCode="#,##0">
                  <c:v>31.124303091280023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E7-4607-B2C7-F8F7B5D1FE3D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'Coal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'Coal Creek'!$C$46:$V$46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48.604345953476546</c:v>
                </c:pt>
                <c:pt idx="17" formatCode="#,##0">
                  <c:v>53.179057627506843</c:v>
                </c:pt>
                <c:pt idx="18" formatCode="#,##0">
                  <c:v>30.85133946840492</c:v>
                </c:pt>
                <c:pt idx="19" formatCode="#,##0">
                  <c:v>34.076259238646102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CE7-4607-B2C7-F8F7B5D1FE3D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'Coal Creek'!$C$6:$V$6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'Coal Creek'!$C$47:$V$47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39.132291986630833</c:v>
                </c:pt>
                <c:pt idx="17" formatCode="#,##0">
                  <c:v>38.283406903173294</c:v>
                </c:pt>
                <c:pt idx="18" formatCode="#,##0">
                  <c:v>37.452936429449394</c:v>
                </c:pt>
                <c:pt idx="19" formatCode="#,##0">
                  <c:v>36.640481102848419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CE7-4607-B2C7-F8F7B5D1F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Columbine!$C$6:$V$6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Columbine!$C$7:$R$7</c:f>
              <c:numCache>
                <c:formatCode>General</c:formatCode>
                <c:ptCount val="16"/>
                <c:pt idx="0">
                  <c:v>110</c:v>
                </c:pt>
                <c:pt idx="1">
                  <c:v>124</c:v>
                </c:pt>
                <c:pt idx="2">
                  <c:v>111</c:v>
                </c:pt>
                <c:pt idx="3" formatCode="0">
                  <c:v>120</c:v>
                </c:pt>
                <c:pt idx="4" formatCode="0">
                  <c:v>103</c:v>
                </c:pt>
                <c:pt idx="5" formatCode="0">
                  <c:v>122</c:v>
                </c:pt>
                <c:pt idx="6" formatCode="0">
                  <c:v>105</c:v>
                </c:pt>
                <c:pt idx="7" formatCode="0">
                  <c:v>103</c:v>
                </c:pt>
                <c:pt idx="8" formatCode="0">
                  <c:v>87</c:v>
                </c:pt>
                <c:pt idx="9" formatCode="0">
                  <c:v>100</c:v>
                </c:pt>
                <c:pt idx="10" formatCode="0">
                  <c:v>98</c:v>
                </c:pt>
                <c:pt idx="11" formatCode="0">
                  <c:v>88</c:v>
                </c:pt>
                <c:pt idx="12" formatCode="0">
                  <c:v>92</c:v>
                </c:pt>
                <c:pt idx="13" formatCode="0">
                  <c:v>89</c:v>
                </c:pt>
                <c:pt idx="14" formatCode="0">
                  <c:v>86</c:v>
                </c:pt>
                <c:pt idx="15" formatCode="0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0E-4635-B41C-7E5A66AD96BE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Columbine!$C$6:$V$6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Columbine!$C$31:$V$31</c:f>
              <c:numCache>
                <c:formatCode>#,##0</c:formatCode>
                <c:ptCount val="20"/>
                <c:pt idx="0">
                  <c:v>170.84778121775025</c:v>
                </c:pt>
                <c:pt idx="1">
                  <c:v>167.03673880221439</c:v>
                </c:pt>
                <c:pt idx="2">
                  <c:v>160.69994799791991</c:v>
                </c:pt>
                <c:pt idx="3">
                  <c:v>154.90293809024132</c:v>
                </c:pt>
                <c:pt idx="4">
                  <c:v>153.63436830835118</c:v>
                </c:pt>
                <c:pt idx="5">
                  <c:v>140.89638424177011</c:v>
                </c:pt>
                <c:pt idx="6">
                  <c:v>148.54368932038835</c:v>
                </c:pt>
                <c:pt idx="7">
                  <c:v>139.36882546652032</c:v>
                </c:pt>
                <c:pt idx="8">
                  <c:v>129.911781445646</c:v>
                </c:pt>
                <c:pt idx="9">
                  <c:v>125.57565605806812</c:v>
                </c:pt>
                <c:pt idx="10">
                  <c:v>119.90124309392266</c:v>
                </c:pt>
                <c:pt idx="11">
                  <c:v>122.83252427184468</c:v>
                </c:pt>
                <c:pt idx="12">
                  <c:v>126.33226632522408</c:v>
                </c:pt>
                <c:pt idx="13">
                  <c:v>110.46363636363637</c:v>
                </c:pt>
                <c:pt idx="14">
                  <c:v>94.601214574898776</c:v>
                </c:pt>
                <c:pt idx="15">
                  <c:v>102.51153681251516</c:v>
                </c:pt>
                <c:pt idx="16">
                  <c:v>105.99206974911446</c:v>
                </c:pt>
                <c:pt idx="17">
                  <c:v>91.490278519009905</c:v>
                </c:pt>
                <c:pt idx="18">
                  <c:v>93.812098492140052</c:v>
                </c:pt>
                <c:pt idx="19">
                  <c:v>98.696223342698843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0E-4635-B41C-7E5A66AD96BE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Columbine!$C$6:$V$6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Columbine!$C$45:$V$45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79</c:v>
                </c:pt>
                <c:pt idx="16" formatCode="#,##0">
                  <c:v>81.682255193327435</c:v>
                </c:pt>
                <c:pt idx="17" formatCode="#,##0">
                  <c:v>70.506522755781987</c:v>
                </c:pt>
                <c:pt idx="18" formatCode="#,##0">
                  <c:v>72.295821634529148</c:v>
                </c:pt>
                <c:pt idx="19" formatCode="#,##0">
                  <c:v>76.059747873385788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0E-4635-B41C-7E5A66AD96BE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Columbine!$C$6:$V$6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Columbine!$C$46:$V$46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79</c:v>
                </c:pt>
                <c:pt idx="16" formatCode="#,##0">
                  <c:v>85.155553810290328</c:v>
                </c:pt>
                <c:pt idx="17" formatCode="#,##0">
                  <c:v>73.504606089731425</c:v>
                </c:pt>
                <c:pt idx="18" formatCode="#,##0">
                  <c:v>75.369989661612692</c:v>
                </c:pt>
                <c:pt idx="19" formatCode="#,##0">
                  <c:v>79.293965837494568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0E-4635-B41C-7E5A66AD96BE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Columbine!$C$6:$V$6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Columbine!$C$47:$V$47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79</c:v>
                </c:pt>
                <c:pt idx="16" formatCode="#,##0">
                  <c:v>78.497829277014063</c:v>
                </c:pt>
                <c:pt idx="17" formatCode="#,##0">
                  <c:v>77.998850648142351</c:v>
                </c:pt>
                <c:pt idx="18" formatCode="#,##0">
                  <c:v>77.503043822546786</c:v>
                </c:pt>
                <c:pt idx="19" formatCode="#,##0">
                  <c:v>77.010388638369832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50E-4635-B41C-7E5A66AD9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Creekside!$C$6:$V$6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Creekside!$C$7:$R$7</c:f>
              <c:numCache>
                <c:formatCode>General</c:formatCode>
                <c:ptCount val="16"/>
                <c:pt idx="0">
                  <c:v>95</c:v>
                </c:pt>
                <c:pt idx="1">
                  <c:v>97</c:v>
                </c:pt>
                <c:pt idx="2">
                  <c:v>91</c:v>
                </c:pt>
                <c:pt idx="3" formatCode="0">
                  <c:v>98</c:v>
                </c:pt>
                <c:pt idx="4" formatCode="0">
                  <c:v>93</c:v>
                </c:pt>
                <c:pt idx="5" formatCode="0">
                  <c:v>91</c:v>
                </c:pt>
                <c:pt idx="6" formatCode="0">
                  <c:v>94</c:v>
                </c:pt>
                <c:pt idx="7" formatCode="0">
                  <c:v>81</c:v>
                </c:pt>
                <c:pt idx="8" formatCode="0">
                  <c:v>93</c:v>
                </c:pt>
                <c:pt idx="9" formatCode="0">
                  <c:v>101</c:v>
                </c:pt>
                <c:pt idx="10" formatCode="0">
                  <c:v>80</c:v>
                </c:pt>
                <c:pt idx="11" formatCode="0">
                  <c:v>74</c:v>
                </c:pt>
                <c:pt idx="12" formatCode="0">
                  <c:v>82</c:v>
                </c:pt>
                <c:pt idx="13" formatCode="0">
                  <c:v>69</c:v>
                </c:pt>
                <c:pt idx="14" formatCode="0">
                  <c:v>68</c:v>
                </c:pt>
                <c:pt idx="15" formatCode="0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5B-4560-ABE1-C8AFF0A8722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Creekside!$C$6:$V$6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Creekside!$C$31:$V$31</c:f>
              <c:numCache>
                <c:formatCode>#,##0</c:formatCode>
                <c:ptCount val="20"/>
                <c:pt idx="0">
                  <c:v>163.21001031991744</c:v>
                </c:pt>
                <c:pt idx="1">
                  <c:v>152.04227478610972</c:v>
                </c:pt>
                <c:pt idx="2">
                  <c:v>152.78835153406135</c:v>
                </c:pt>
                <c:pt idx="3">
                  <c:v>168.82056663168939</c:v>
                </c:pt>
                <c:pt idx="4">
                  <c:v>163.78104925053535</c:v>
                </c:pt>
                <c:pt idx="5">
                  <c:v>152.94819212088507</c:v>
                </c:pt>
                <c:pt idx="6">
                  <c:v>136.14886731391587</c:v>
                </c:pt>
                <c:pt idx="7">
                  <c:v>148.52085620197585</c:v>
                </c:pt>
                <c:pt idx="8">
                  <c:v>156.91064314171882</c:v>
                </c:pt>
                <c:pt idx="9">
                  <c:v>139.76716917922948</c:v>
                </c:pt>
                <c:pt idx="10">
                  <c:v>146.35911602209947</c:v>
                </c:pt>
                <c:pt idx="11">
                  <c:v>139.78337378640776</c:v>
                </c:pt>
                <c:pt idx="12">
                  <c:v>127.00128040973112</c:v>
                </c:pt>
                <c:pt idx="13">
                  <c:v>116.6895104895105</c:v>
                </c:pt>
                <c:pt idx="14">
                  <c:v>100.07287449392712</c:v>
                </c:pt>
                <c:pt idx="15">
                  <c:v>89.362098862534296</c:v>
                </c:pt>
                <c:pt idx="16">
                  <c:v>84.987851999558657</c:v>
                </c:pt>
                <c:pt idx="17">
                  <c:v>74.545303838084834</c:v>
                </c:pt>
                <c:pt idx="18">
                  <c:v>80.162166836762822</c:v>
                </c:pt>
                <c:pt idx="19">
                  <c:v>78.928207240494046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5B-4560-ABE1-C8AFF0A8722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Creekside!$C$6:$V$6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Creekside!$C$45:$V$45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59</c:v>
                </c:pt>
                <c:pt idx="16" formatCode="#,##0">
                  <c:v>56.111968404943489</c:v>
                </c:pt>
                <c:pt idx="17" formatCode="#,##0">
                  <c:v>49.217430906728303</c:v>
                </c:pt>
                <c:pt idx="18" formatCode="#,##0">
                  <c:v>52.925881369958653</c:v>
                </c:pt>
                <c:pt idx="19" formatCode="#,##0">
                  <c:v>49.264441093527836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5B-4560-ABE1-C8AFF0A8722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Creekside!$C$6:$V$6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Creekside!$C$46:$V$46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59</c:v>
                </c:pt>
                <c:pt idx="16" formatCode="#,##0">
                  <c:v>51.739284901707506</c:v>
                </c:pt>
                <c:pt idx="17" formatCode="#,##0">
                  <c:v>45.382023696551954</c:v>
                </c:pt>
                <c:pt idx="18" formatCode="#,##0">
                  <c:v>48.801482691044114</c:v>
                </c:pt>
                <c:pt idx="19" formatCode="#,##0">
                  <c:v>48.050267245466344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5B-4560-ABE1-C8AFF0A8722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Creekside!$C$6:$V$6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Creekside!$C$47:$V$47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59</c:v>
                </c:pt>
                <c:pt idx="16" formatCode="#,##0">
                  <c:v>56.556618735349225</c:v>
                </c:pt>
                <c:pt idx="17" formatCode="#,##0">
                  <c:v>54.214425809756861</c:v>
                </c:pt>
                <c:pt idx="18" formatCode="#,##0">
                  <c:v>51.969230686072805</c:v>
                </c:pt>
                <c:pt idx="19" formatCode="#,##0">
                  <c:v>49.817016370875102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5B-4560-ABE1-C8AFF0A87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6082639324063733"/>
          <c:y val="2.87438667662069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243328580467233"/>
          <c:y val="0.12674207316214275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'Crest View'!$C$6:$R$6</c:f>
              <c:strCache>
                <c:ptCount val="16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</c:strCache>
            </c:strRef>
          </c:cat>
          <c:val>
            <c:numRef>
              <c:f>'Crest View'!$C$7:$R$7</c:f>
              <c:numCache>
                <c:formatCode>General</c:formatCode>
                <c:ptCount val="16"/>
                <c:pt idx="0">
                  <c:v>148</c:v>
                </c:pt>
                <c:pt idx="1">
                  <c:v>133</c:v>
                </c:pt>
                <c:pt idx="2">
                  <c:v>124</c:v>
                </c:pt>
                <c:pt idx="3" formatCode="0">
                  <c:v>117</c:v>
                </c:pt>
                <c:pt idx="4" formatCode="0">
                  <c:v>119</c:v>
                </c:pt>
                <c:pt idx="5" formatCode="0">
                  <c:v>129</c:v>
                </c:pt>
                <c:pt idx="6" formatCode="0">
                  <c:v>141</c:v>
                </c:pt>
                <c:pt idx="7" formatCode="0">
                  <c:v>120</c:v>
                </c:pt>
                <c:pt idx="8" formatCode="0">
                  <c:v>132</c:v>
                </c:pt>
                <c:pt idx="9" formatCode="0">
                  <c:v>124</c:v>
                </c:pt>
                <c:pt idx="10" formatCode="0">
                  <c:v>88</c:v>
                </c:pt>
                <c:pt idx="11" formatCode="0">
                  <c:v>122</c:v>
                </c:pt>
                <c:pt idx="12" formatCode="0">
                  <c:v>118</c:v>
                </c:pt>
                <c:pt idx="13" formatCode="0">
                  <c:v>86</c:v>
                </c:pt>
                <c:pt idx="14" formatCode="0">
                  <c:v>90</c:v>
                </c:pt>
                <c:pt idx="15" formatCode="0">
                  <c:v>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9-4C69-A0D1-3F9BEFB13699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'Crest View'!$C$6:$R$6</c:f>
              <c:strCache>
                <c:ptCount val="16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</c:strCache>
            </c:strRef>
          </c:cat>
          <c:val>
            <c:numRef>
              <c:f>'Crest View'!$C$31:$V$31</c:f>
              <c:numCache>
                <c:formatCode>#,##0</c:formatCode>
                <c:ptCount val="20"/>
                <c:pt idx="0">
                  <c:v>142.44272445820434</c:v>
                </c:pt>
                <c:pt idx="1">
                  <c:v>121.3145445395068</c:v>
                </c:pt>
                <c:pt idx="2">
                  <c:v>135.11596463858552</c:v>
                </c:pt>
                <c:pt idx="3">
                  <c:v>122.98426023084994</c:v>
                </c:pt>
                <c:pt idx="4">
                  <c:v>151.00053533190578</c:v>
                </c:pt>
                <c:pt idx="5">
                  <c:v>144.82730706961684</c:v>
                </c:pt>
                <c:pt idx="6">
                  <c:v>126.64077669902912</c:v>
                </c:pt>
                <c:pt idx="7">
                  <c:v>139.46706915477498</c:v>
                </c:pt>
                <c:pt idx="8">
                  <c:v>149.60045532157088</c:v>
                </c:pt>
                <c:pt idx="9">
                  <c:v>132.46175321049694</c:v>
                </c:pt>
                <c:pt idx="10">
                  <c:v>139.80248618784532</c:v>
                </c:pt>
                <c:pt idx="11">
                  <c:v>144.20145631067962</c:v>
                </c:pt>
                <c:pt idx="12">
                  <c:v>132.00256081946225</c:v>
                </c:pt>
                <c:pt idx="13">
                  <c:v>103.86923076923077</c:v>
                </c:pt>
                <c:pt idx="14">
                  <c:v>97.010121457489873</c:v>
                </c:pt>
                <c:pt idx="15">
                  <c:v>114.52518238938578</c:v>
                </c:pt>
                <c:pt idx="16">
                  <c:v>114.58255749064402</c:v>
                </c:pt>
                <c:pt idx="17">
                  <c:v>119.81732046778056</c:v>
                </c:pt>
                <c:pt idx="18">
                  <c:v>106.4348515095011</c:v>
                </c:pt>
                <c:pt idx="19">
                  <c:v>109.52087152571413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E9-4C69-A0D1-3F9BEFB13699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'Crest View'!$C$6:$R$6</c:f>
              <c:strCache>
                <c:ptCount val="16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</c:strCache>
            </c:strRef>
          </c:cat>
          <c:val>
            <c:numRef>
              <c:f>'Crest View'!$C$45:$V$45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115</c:v>
                </c:pt>
                <c:pt idx="16" formatCode="#,##0">
                  <c:v>115.05761297652654</c:v>
                </c:pt>
                <c:pt idx="17" formatCode="#,##0">
                  <c:v>120.31407910747676</c:v>
                </c:pt>
                <c:pt idx="18" formatCode="#,##0">
                  <c:v>106.87612687641555</c:v>
                </c:pt>
                <c:pt idx="19" formatCode="#,##0">
                  <c:v>107.92369851848035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E9-4C69-A0D1-3F9BEFB13699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'Crest View'!$C$6:$R$6</c:f>
              <c:strCache>
                <c:ptCount val="16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</c:strCache>
            </c:strRef>
          </c:cat>
          <c:val>
            <c:numRef>
              <c:f>'Crest View'!$C$46:$V$46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115</c:v>
                </c:pt>
                <c:pt idx="16" formatCode="#,##0">
                  <c:v>104.6645898437045</c:v>
                </c:pt>
                <c:pt idx="17" formatCode="#,##0">
                  <c:v>109.44624537601135</c:v>
                </c:pt>
                <c:pt idx="18" formatCode="#,##0">
                  <c:v>97.222128064536648</c:v>
                </c:pt>
                <c:pt idx="19" formatCode="#,##0">
                  <c:v>100.04103022835658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E9-4C69-A0D1-3F9BEFB13699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'Crest View'!$C$6:$R$6</c:f>
              <c:strCache>
                <c:ptCount val="16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</c:strCache>
            </c:strRef>
          </c:cat>
          <c:val>
            <c:numRef>
              <c:f>'Crest View'!$C$47:$V$47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115</c:v>
                </c:pt>
                <c:pt idx="16" formatCode="#,##0">
                  <c:v>113.39855680313396</c:v>
                </c:pt>
                <c:pt idx="17" formatCode="#,##0">
                  <c:v>111.81941465246608</c:v>
                </c:pt>
                <c:pt idx="18" formatCode="#,##0">
                  <c:v>110.26226299270317</c:v>
                </c:pt>
                <c:pt idx="19" formatCode="#,##0">
                  <c:v>108.72679559321867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E9-4C69-A0D1-3F9BEFB13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Douglass!$C$6:$V$6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Douglass!$C$7:$R$7</c:f>
              <c:numCache>
                <c:formatCode>General</c:formatCode>
                <c:ptCount val="16"/>
                <c:pt idx="0">
                  <c:v>59</c:v>
                </c:pt>
                <c:pt idx="1">
                  <c:v>55</c:v>
                </c:pt>
                <c:pt idx="2">
                  <c:v>69</c:v>
                </c:pt>
                <c:pt idx="3" formatCode="0">
                  <c:v>66</c:v>
                </c:pt>
                <c:pt idx="4" formatCode="0">
                  <c:v>61</c:v>
                </c:pt>
                <c:pt idx="5" formatCode="0">
                  <c:v>66</c:v>
                </c:pt>
                <c:pt idx="6" formatCode="0">
                  <c:v>43</c:v>
                </c:pt>
                <c:pt idx="7" formatCode="0">
                  <c:v>59</c:v>
                </c:pt>
                <c:pt idx="8" formatCode="0">
                  <c:v>39</c:v>
                </c:pt>
                <c:pt idx="9" formatCode="0">
                  <c:v>51</c:v>
                </c:pt>
                <c:pt idx="10" formatCode="0">
                  <c:v>33</c:v>
                </c:pt>
                <c:pt idx="11" formatCode="0">
                  <c:v>42</c:v>
                </c:pt>
                <c:pt idx="12" formatCode="0">
                  <c:v>39</c:v>
                </c:pt>
                <c:pt idx="13" formatCode="0">
                  <c:v>35</c:v>
                </c:pt>
                <c:pt idx="14" formatCode="0">
                  <c:v>38</c:v>
                </c:pt>
                <c:pt idx="15" formatCode="0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3A-47DE-8D4A-8B4C96DD2645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Douglass!$C$6:$V$6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Douglass!$C$31:$V$31</c:f>
              <c:numCache>
                <c:formatCode>#,##0</c:formatCode>
                <c:ptCount val="20"/>
                <c:pt idx="0">
                  <c:v>44.74251805985552</c:v>
                </c:pt>
                <c:pt idx="1">
                  <c:v>46.232511323603426</c:v>
                </c:pt>
                <c:pt idx="2">
                  <c:v>51.885595423816952</c:v>
                </c:pt>
                <c:pt idx="3">
                  <c:v>55.778593913955923</c:v>
                </c:pt>
                <c:pt idx="4">
                  <c:v>49.787473233404711</c:v>
                </c:pt>
                <c:pt idx="5">
                  <c:v>47</c:v>
                </c:pt>
                <c:pt idx="6">
                  <c:v>40.7891046386192</c:v>
                </c:pt>
                <c:pt idx="7">
                  <c:v>47.587266739846321</c:v>
                </c:pt>
                <c:pt idx="8">
                  <c:v>47.944223107569726</c:v>
                </c:pt>
                <c:pt idx="9">
                  <c:v>46.604690117252929</c:v>
                </c:pt>
                <c:pt idx="10">
                  <c:v>47.493784530386748</c:v>
                </c:pt>
                <c:pt idx="11">
                  <c:v>46.394417475728154</c:v>
                </c:pt>
                <c:pt idx="12">
                  <c:v>39.001920614596671</c:v>
                </c:pt>
                <c:pt idx="13">
                  <c:v>41.351048951048952</c:v>
                </c:pt>
                <c:pt idx="14">
                  <c:v>37.716599190283397</c:v>
                </c:pt>
                <c:pt idx="15">
                  <c:v>37.595362268557892</c:v>
                </c:pt>
                <c:pt idx="16">
                  <c:v>34.948589894830043</c:v>
                </c:pt>
                <c:pt idx="17">
                  <c:v>39.095492495105205</c:v>
                </c:pt>
                <c:pt idx="18">
                  <c:v>43.361516521988506</c:v>
                </c:pt>
                <c:pt idx="19">
                  <c:v>41.979215655230121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3A-47DE-8D4A-8B4C96DD2645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Douglass!$C$6:$V$6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Douglass!$C$45:$V$45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37.183937364591991</c:v>
                </c:pt>
                <c:pt idx="17" formatCode="#,##0">
                  <c:v>41.596080086507811</c:v>
                </c:pt>
                <c:pt idx="18" formatCode="#,##0">
                  <c:v>46.134963363024184</c:v>
                </c:pt>
                <c:pt idx="19" formatCode="#,##0">
                  <c:v>46.746405960987595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53A-47DE-8D4A-8B4C96DD2645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Douglass!$C$6:$V$6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Douglass!$C$46:$V$46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34.230720951085885</c:v>
                </c:pt>
                <c:pt idx="17" formatCode="#,##0">
                  <c:v>38.292443216519843</c:v>
                </c:pt>
                <c:pt idx="18" formatCode="#,##0">
                  <c:v>42.470840069563465</c:v>
                </c:pt>
                <c:pt idx="19" formatCode="#,##0">
                  <c:v>41.116932647752151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53A-47DE-8D4A-8B4C96DD2645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Douglass!$C$6:$V$6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Douglass!$C$47:$V$47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40</c:v>
                </c:pt>
                <c:pt idx="16" formatCode="#,##0">
                  <c:v>41.33930109301776</c:v>
                </c:pt>
                <c:pt idx="17" formatCode="#,##0">
                  <c:v>42.723445371479485</c:v>
                </c:pt>
                <c:pt idx="18" formatCode="#,##0">
                  <c:v>44.153934298567158</c:v>
                </c:pt>
                <c:pt idx="19" formatCode="#,##0">
                  <c:v>45.632319610244792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53A-47DE-8D4A-8B4C96DD2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Eisenhower!$C$6:$V$6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Eisenhower!$C$7:$R$7</c:f>
              <c:numCache>
                <c:formatCode>General</c:formatCode>
                <c:ptCount val="16"/>
                <c:pt idx="0">
                  <c:v>93</c:v>
                </c:pt>
                <c:pt idx="1">
                  <c:v>67</c:v>
                </c:pt>
                <c:pt idx="2">
                  <c:v>62</c:v>
                </c:pt>
                <c:pt idx="3" formatCode="0">
                  <c:v>83</c:v>
                </c:pt>
                <c:pt idx="4" formatCode="0">
                  <c:v>70</c:v>
                </c:pt>
                <c:pt idx="5" formatCode="0">
                  <c:v>62</c:v>
                </c:pt>
                <c:pt idx="6" formatCode="0">
                  <c:v>78</c:v>
                </c:pt>
                <c:pt idx="7" formatCode="0">
                  <c:v>60</c:v>
                </c:pt>
                <c:pt idx="8" formatCode="0">
                  <c:v>69</c:v>
                </c:pt>
                <c:pt idx="9" formatCode="0">
                  <c:v>71</c:v>
                </c:pt>
                <c:pt idx="10" formatCode="0">
                  <c:v>54</c:v>
                </c:pt>
                <c:pt idx="11" formatCode="0">
                  <c:v>57</c:v>
                </c:pt>
                <c:pt idx="12" formatCode="0">
                  <c:v>51</c:v>
                </c:pt>
                <c:pt idx="13" formatCode="0">
                  <c:v>57</c:v>
                </c:pt>
                <c:pt idx="14" formatCode="0">
                  <c:v>51</c:v>
                </c:pt>
                <c:pt idx="15" formatCode="0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9A-4A01-AA04-2D50C343E1E6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Eisenhower!$C$6:$V$6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Eisenhower!$C$31:$V$31</c:f>
              <c:numCache>
                <c:formatCode>#,##0</c:formatCode>
                <c:ptCount val="20"/>
                <c:pt idx="0">
                  <c:v>82.791537667698663</c:v>
                </c:pt>
                <c:pt idx="1">
                  <c:v>82.218419728233513</c:v>
                </c:pt>
                <c:pt idx="2">
                  <c:v>94.18824752990119</c:v>
                </c:pt>
                <c:pt idx="3">
                  <c:v>87.32633788037775</c:v>
                </c:pt>
                <c:pt idx="4">
                  <c:v>76.973768736616705</c:v>
                </c:pt>
                <c:pt idx="5">
                  <c:v>75.672423097679442</c:v>
                </c:pt>
                <c:pt idx="6">
                  <c:v>86.185005393743268</c:v>
                </c:pt>
                <c:pt idx="7">
                  <c:v>85.583424807903398</c:v>
                </c:pt>
                <c:pt idx="8">
                  <c:v>83.623790552077395</c:v>
                </c:pt>
                <c:pt idx="9">
                  <c:v>78.001675041876041</c:v>
                </c:pt>
                <c:pt idx="10">
                  <c:v>73.052486187845304</c:v>
                </c:pt>
                <c:pt idx="11">
                  <c:v>69.397451456310677</c:v>
                </c:pt>
                <c:pt idx="12">
                  <c:v>65.000640204865562</c:v>
                </c:pt>
                <c:pt idx="13">
                  <c:v>58.858741258741262</c:v>
                </c:pt>
                <c:pt idx="14">
                  <c:v>53.133603238866385</c:v>
                </c:pt>
                <c:pt idx="15">
                  <c:v>53.204180572387592</c:v>
                </c:pt>
                <c:pt idx="16">
                  <c:v>65.512034336168639</c:v>
                </c:pt>
                <c:pt idx="17">
                  <c:v>59.513071315949219</c:v>
                </c:pt>
                <c:pt idx="18">
                  <c:v>58.746629221784097</c:v>
                </c:pt>
                <c:pt idx="19">
                  <c:v>61.012251558233515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9A-4A01-AA04-2D50C343E1E6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Eisenhower!$C$6:$V$6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Eisenhower!$C$45:$V$45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51</c:v>
                </c:pt>
                <c:pt idx="16" formatCode="#,##0">
                  <c:v>62.79795525839944</c:v>
                </c:pt>
                <c:pt idx="17" formatCode="#,##0">
                  <c:v>57.047521537971576</c:v>
                </c:pt>
                <c:pt idx="18" formatCode="#,##0">
                  <c:v>56.312832151124638</c:v>
                </c:pt>
                <c:pt idx="19" formatCode="#,##0">
                  <c:v>56.661326214759754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D9A-4A01-AA04-2D50C343E1E6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Eisenhower!$C$6:$V$6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Eisenhower!$C$46:$V$46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51</c:v>
                </c:pt>
                <c:pt idx="16" formatCode="#,##0">
                  <c:v>58.866488583774739</c:v>
                </c:pt>
                <c:pt idx="17" formatCode="#,##0">
                  <c:v>53.476060829201579</c:v>
                </c:pt>
                <c:pt idx="18" formatCode="#,##0">
                  <c:v>52.787366679440048</c:v>
                </c:pt>
                <c:pt idx="19" formatCode="#,##0">
                  <c:v>54.823164113532442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D9A-4A01-AA04-2D50C343E1E6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Eisenhower!$C$6:$V$6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Eisenhower!$C$47:$V$47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51</c:v>
                </c:pt>
                <c:pt idx="16" formatCode="#,##0">
                  <c:v>52.696668579500482</c:v>
                </c:pt>
                <c:pt idx="17" formatCode="#,##0">
                  <c:v>54.449781948582618</c:v>
                </c:pt>
                <c:pt idx="18" formatCode="#,##0">
                  <c:v>56.261217913147576</c:v>
                </c:pt>
                <c:pt idx="19" formatCode="#,##0">
                  <c:v>58.132916749964579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D9A-4A01-AA04-2D50C343E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Eldorado!$C$6:$V$6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Eldorado!$C$7:$R$7</c:f>
              <c:numCache>
                <c:formatCode>General</c:formatCode>
                <c:ptCount val="16"/>
                <c:pt idx="0">
                  <c:v>98</c:v>
                </c:pt>
                <c:pt idx="1">
                  <c:v>89</c:v>
                </c:pt>
                <c:pt idx="2">
                  <c:v>84</c:v>
                </c:pt>
                <c:pt idx="3" formatCode="0">
                  <c:v>79</c:v>
                </c:pt>
                <c:pt idx="4" formatCode="0">
                  <c:v>59</c:v>
                </c:pt>
                <c:pt idx="5" formatCode="0">
                  <c:v>56</c:v>
                </c:pt>
                <c:pt idx="6" formatCode="0">
                  <c:v>44</c:v>
                </c:pt>
                <c:pt idx="7" formatCode="0">
                  <c:v>44</c:v>
                </c:pt>
                <c:pt idx="8" formatCode="0">
                  <c:v>46</c:v>
                </c:pt>
                <c:pt idx="9" formatCode="0">
                  <c:v>33</c:v>
                </c:pt>
                <c:pt idx="10" formatCode="0">
                  <c:v>34</c:v>
                </c:pt>
                <c:pt idx="11" formatCode="0">
                  <c:v>44</c:v>
                </c:pt>
                <c:pt idx="12" formatCode="0">
                  <c:v>38</c:v>
                </c:pt>
                <c:pt idx="13" formatCode="0">
                  <c:v>27</c:v>
                </c:pt>
                <c:pt idx="14" formatCode="0">
                  <c:v>31</c:v>
                </c:pt>
                <c:pt idx="15" formatCode="0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68-4FDD-98EA-92A18C3FDA18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Eldorado!$C$6:$V$6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Eldorado!$C$31:$V$31</c:f>
              <c:numCache>
                <c:formatCode>#,##0</c:formatCode>
                <c:ptCount val="20"/>
                <c:pt idx="0">
                  <c:v>78.816821465428276</c:v>
                </c:pt>
                <c:pt idx="1">
                  <c:v>77.652742828384504</c:v>
                </c:pt>
                <c:pt idx="2">
                  <c:v>69.184607384295361</c:v>
                </c:pt>
                <c:pt idx="3">
                  <c:v>61.981636935991602</c:v>
                </c:pt>
                <c:pt idx="4">
                  <c:v>58.859743040685224</c:v>
                </c:pt>
                <c:pt idx="5">
                  <c:v>49.930922827846736</c:v>
                </c:pt>
                <c:pt idx="6">
                  <c:v>41.843581445523192</c:v>
                </c:pt>
                <c:pt idx="7">
                  <c:v>40.705268935236006</c:v>
                </c:pt>
                <c:pt idx="8">
                  <c:v>44.331815594763803</c:v>
                </c:pt>
                <c:pt idx="9">
                  <c:v>40.044109436069235</c:v>
                </c:pt>
                <c:pt idx="10">
                  <c:v>31.140193370165747</c:v>
                </c:pt>
                <c:pt idx="11">
                  <c:v>29.801577669902912</c:v>
                </c:pt>
                <c:pt idx="12">
                  <c:v>29.333546734955188</c:v>
                </c:pt>
                <c:pt idx="13">
                  <c:v>25.104195804195804</c:v>
                </c:pt>
                <c:pt idx="14">
                  <c:v>32.589068825910928</c:v>
                </c:pt>
                <c:pt idx="15">
                  <c:v>30.846733735196239</c:v>
                </c:pt>
                <c:pt idx="16">
                  <c:v>42.212974406281944</c:v>
                </c:pt>
                <c:pt idx="17">
                  <c:v>37.508652721176475</c:v>
                </c:pt>
                <c:pt idx="18">
                  <c:v>28.623724489749897</c:v>
                </c:pt>
                <c:pt idx="19">
                  <c:v>31.741206400926639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68-4FDD-98EA-92A18C3FDA18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Eldorado!$C$6:$V$6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Eldorado!$C$45:$V$45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34</c:v>
                </c:pt>
                <c:pt idx="16" formatCode="#,##0">
                  <c:v>46.528139482591982</c:v>
                </c:pt>
                <c:pt idx="17" formatCode="#,##0">
                  <c:v>41.342924779905779</c:v>
                </c:pt>
                <c:pt idx="18" formatCode="#,##0">
                  <c:v>31.549746595733218</c:v>
                </c:pt>
                <c:pt idx="19" formatCode="#,##0">
                  <c:v>33.220897912783698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68-4FDD-98EA-92A18C3FDA18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Eldorado!$C$6:$V$6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Eldorado!$C$46:$V$46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34</c:v>
                </c:pt>
                <c:pt idx="16" formatCode="#,##0">
                  <c:v>44.027855095636205</c:v>
                </c:pt>
                <c:pt idx="17" formatCode="#,##0">
                  <c:v>39.12127847107454</c:v>
                </c:pt>
                <c:pt idx="18" formatCode="#,##0">
                  <c:v>29.854356672496841</c:v>
                </c:pt>
                <c:pt idx="19" formatCode="#,##0">
                  <c:v>33.10586983353415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68-4FDD-98EA-92A18C3FDA18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Eldorado!$C$6:$V$6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Eldorado!$C$47:$V$47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34</c:v>
                </c:pt>
                <c:pt idx="16" formatCode="#,##0">
                  <c:v>34.621555234672613</c:v>
                </c:pt>
                <c:pt idx="17" formatCode="#,##0">
                  <c:v>35.25447314316137</c:v>
                </c:pt>
                <c:pt idx="18" formatCode="#,##0">
                  <c:v>35.898961446918925</c:v>
                </c:pt>
                <c:pt idx="19" formatCode="#,##0">
                  <c:v>36.555231664761358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68-4FDD-98EA-92A18C3FD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rgbClr val="0E395D"/>
              </a:solidFill>
            </a:ln>
          </c:spPr>
          <c:marker>
            <c:symbol val="none"/>
          </c:marker>
          <c:cat>
            <c:strRef>
              <c:f>Emerald!$C$6:$V$6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Emerald!$C$7:$R$7</c:f>
              <c:numCache>
                <c:formatCode>General</c:formatCode>
                <c:ptCount val="16"/>
                <c:pt idx="0">
                  <c:v>56</c:v>
                </c:pt>
                <c:pt idx="1">
                  <c:v>67</c:v>
                </c:pt>
                <c:pt idx="2">
                  <c:v>44</c:v>
                </c:pt>
                <c:pt idx="3" formatCode="0">
                  <c:v>66</c:v>
                </c:pt>
                <c:pt idx="4" formatCode="0">
                  <c:v>75</c:v>
                </c:pt>
                <c:pt idx="5" formatCode="0">
                  <c:v>62</c:v>
                </c:pt>
                <c:pt idx="6" formatCode="0">
                  <c:v>64</c:v>
                </c:pt>
                <c:pt idx="7" formatCode="0">
                  <c:v>64</c:v>
                </c:pt>
                <c:pt idx="8" formatCode="0">
                  <c:v>69</c:v>
                </c:pt>
                <c:pt idx="9" formatCode="0">
                  <c:v>67</c:v>
                </c:pt>
                <c:pt idx="10" formatCode="0">
                  <c:v>63</c:v>
                </c:pt>
                <c:pt idx="11" formatCode="0">
                  <c:v>51</c:v>
                </c:pt>
                <c:pt idx="12" formatCode="0">
                  <c:v>62</c:v>
                </c:pt>
                <c:pt idx="13" formatCode="0">
                  <c:v>43</c:v>
                </c:pt>
                <c:pt idx="14" formatCode="0">
                  <c:v>64</c:v>
                </c:pt>
                <c:pt idx="15" formatCode="0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4-4245-A284-27631D7A3F07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Emerald!$C$6:$V$6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Emerald!$C$31:$V$31</c:f>
              <c:numCache>
                <c:formatCode>#,##0</c:formatCode>
                <c:ptCount val="20"/>
                <c:pt idx="0">
                  <c:v>79.191950464396285</c:v>
                </c:pt>
                <c:pt idx="1">
                  <c:v>90.428787116255663</c:v>
                </c:pt>
                <c:pt idx="2">
                  <c:v>91.337493499739992</c:v>
                </c:pt>
                <c:pt idx="3">
                  <c:v>92.646904512067152</c:v>
                </c:pt>
                <c:pt idx="4">
                  <c:v>82.013383297644538</c:v>
                </c:pt>
                <c:pt idx="5">
                  <c:v>78.344846195358883</c:v>
                </c:pt>
                <c:pt idx="6">
                  <c:v>74.807982740021572</c:v>
                </c:pt>
                <c:pt idx="7">
                  <c:v>84.656421514818874</c:v>
                </c:pt>
                <c:pt idx="8">
                  <c:v>83.909504837791701</c:v>
                </c:pt>
                <c:pt idx="9">
                  <c:v>80.253489670575092</c:v>
                </c:pt>
                <c:pt idx="10">
                  <c:v>99.502762430939242</c:v>
                </c:pt>
                <c:pt idx="11">
                  <c:v>100.5758495145631</c:v>
                </c:pt>
                <c:pt idx="12">
                  <c:v>100.33162612035852</c:v>
                </c:pt>
                <c:pt idx="13">
                  <c:v>98.6</c:v>
                </c:pt>
                <c:pt idx="14">
                  <c:v>95.117408906882574</c:v>
                </c:pt>
                <c:pt idx="15">
                  <c:v>88.016989907006121</c:v>
                </c:pt>
                <c:pt idx="16">
                  <c:v>82.310909797686321</c:v>
                </c:pt>
                <c:pt idx="17">
                  <c:v>93.193997668464533</c:v>
                </c:pt>
                <c:pt idx="18">
                  <c:v>91.577938050654325</c:v>
                </c:pt>
                <c:pt idx="19">
                  <c:v>81.928809776144874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A4-4245-A284-27631D7A3F07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Emerald!$C$6:$V$6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Emerald!$C$45:$V$45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56</c:v>
                </c:pt>
                <c:pt idx="16" formatCode="#,##0">
                  <c:v>52.369559031051644</c:v>
                </c:pt>
                <c:pt idx="17" formatCode="#,##0">
                  <c:v>59.293823555520092</c:v>
                </c:pt>
                <c:pt idx="18" formatCode="#,##0">
                  <c:v>58.265620492759275</c:v>
                </c:pt>
                <c:pt idx="19" formatCode="#,##0">
                  <c:v>52.126451407978777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A4-4245-A284-27631D7A3F07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Emerald!$C$6:$V$6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Emerald!$C$46:$V$46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56</c:v>
                </c:pt>
                <c:pt idx="16" formatCode="#,##0">
                  <c:v>48.628249072225742</c:v>
                </c:pt>
                <c:pt idx="17" formatCode="#,##0">
                  <c:v>55.057840349444234</c:v>
                </c:pt>
                <c:pt idx="18" formatCode="#,##0">
                  <c:v>54.103092676218424</c:v>
                </c:pt>
                <c:pt idx="19" formatCode="#,##0">
                  <c:v>48.402509190797019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FA4-4245-A284-27631D7A3F07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Emerald!$C$6:$V$6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Emerald!$C$47:$V$47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56</c:v>
                </c:pt>
                <c:pt idx="16" formatCode="#,##0">
                  <c:v>54.544391410697358</c:v>
                </c:pt>
                <c:pt idx="17" formatCode="#,##0">
                  <c:v>53.126618470774204</c:v>
                </c:pt>
                <c:pt idx="18" formatCode="#,##0">
                  <c:v>51.745697717798073</c:v>
                </c:pt>
                <c:pt idx="19" formatCode="#,##0">
                  <c:v>50.400671252485836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FA4-4245-A284-27631D7A3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Fireside!$C$6:$V$6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Fireside!$C$7:$R$7</c:f>
              <c:numCache>
                <c:formatCode>General</c:formatCode>
                <c:ptCount val="16"/>
                <c:pt idx="0">
                  <c:v>52</c:v>
                </c:pt>
                <c:pt idx="1">
                  <c:v>68</c:v>
                </c:pt>
                <c:pt idx="2">
                  <c:v>49</c:v>
                </c:pt>
                <c:pt idx="3" formatCode="0">
                  <c:v>59</c:v>
                </c:pt>
                <c:pt idx="4" formatCode="0">
                  <c:v>52</c:v>
                </c:pt>
                <c:pt idx="5" formatCode="0">
                  <c:v>59</c:v>
                </c:pt>
                <c:pt idx="6" formatCode="0">
                  <c:v>74</c:v>
                </c:pt>
                <c:pt idx="7" formatCode="0">
                  <c:v>57</c:v>
                </c:pt>
                <c:pt idx="8" formatCode="0">
                  <c:v>54</c:v>
                </c:pt>
                <c:pt idx="9" formatCode="0">
                  <c:v>67</c:v>
                </c:pt>
                <c:pt idx="10" formatCode="0">
                  <c:v>48</c:v>
                </c:pt>
                <c:pt idx="11" formatCode="0">
                  <c:v>54</c:v>
                </c:pt>
                <c:pt idx="12" formatCode="0">
                  <c:v>50</c:v>
                </c:pt>
                <c:pt idx="13" formatCode="0">
                  <c:v>41</c:v>
                </c:pt>
                <c:pt idx="14" formatCode="0">
                  <c:v>43</c:v>
                </c:pt>
                <c:pt idx="15" formatCode="0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D-4324-B7C3-F3CEDFC16349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Fireside!$C$6:$V$6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Fireside!$C$31:$V$31</c:f>
              <c:numCache>
                <c:formatCode>#,##0</c:formatCode>
                <c:ptCount val="20"/>
                <c:pt idx="0">
                  <c:v>66.626934984520119</c:v>
                </c:pt>
                <c:pt idx="1">
                  <c:v>60</c:v>
                </c:pt>
                <c:pt idx="2">
                  <c:v>50.214248569942797</c:v>
                </c:pt>
                <c:pt idx="3">
                  <c:v>50.845225603357811</c:v>
                </c:pt>
                <c:pt idx="4">
                  <c:v>42.888115631691647</c:v>
                </c:pt>
                <c:pt idx="5">
                  <c:v>45.051807879114946</c:v>
                </c:pt>
                <c:pt idx="6">
                  <c:v>54.108414239482201</c:v>
                </c:pt>
                <c:pt idx="7">
                  <c:v>48.831503841931941</c:v>
                </c:pt>
                <c:pt idx="8">
                  <c:v>54.368810472396127</c:v>
                </c:pt>
                <c:pt idx="9">
                  <c:v>49.749302065884983</c:v>
                </c:pt>
                <c:pt idx="10">
                  <c:v>44.875690607734811</c:v>
                </c:pt>
                <c:pt idx="11">
                  <c:v>41.991504854368934</c:v>
                </c:pt>
                <c:pt idx="12">
                  <c:v>38.000640204865562</c:v>
                </c:pt>
                <c:pt idx="13">
                  <c:v>27.186013986013986</c:v>
                </c:pt>
                <c:pt idx="14">
                  <c:v>30.214574898785422</c:v>
                </c:pt>
                <c:pt idx="15">
                  <c:v>36.598072429772131</c:v>
                </c:pt>
                <c:pt idx="16">
                  <c:v>34.624929561051552</c:v>
                </c:pt>
                <c:pt idx="17">
                  <c:v>24.211601243459203</c:v>
                </c:pt>
                <c:pt idx="18">
                  <c:v>28.122503041600311</c:v>
                </c:pt>
                <c:pt idx="19">
                  <c:v>27.947183978311443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D-4324-B7C3-F3CEDFC16349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Fireside!$C$6:$V$6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Fireside!$C$45:$V$45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47</c:v>
                </c:pt>
                <c:pt idx="16" formatCode="#,##0">
                  <c:v>44.466049202240875</c:v>
                </c:pt>
                <c:pt idx="17" formatCode="#,##0">
                  <c:v>31.093038045273566</c:v>
                </c:pt>
                <c:pt idx="18" formatCode="#,##0">
                  <c:v>36.115498855616757</c:v>
                </c:pt>
                <c:pt idx="19" formatCode="#,##0">
                  <c:v>37.051202562044004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D-4324-B7C3-F3CEDFC16349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Fireside!$C$6:$V$6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Fireside!$C$46:$V$46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47</c:v>
                </c:pt>
                <c:pt idx="16" formatCode="#,##0">
                  <c:v>47.209325418456693</c:v>
                </c:pt>
                <c:pt idx="17" formatCode="#,##0">
                  <c:v>33.011283387276968</c:v>
                </c:pt>
                <c:pt idx="18" formatCode="#,##0">
                  <c:v>38.343598514229782</c:v>
                </c:pt>
                <c:pt idx="19" formatCode="#,##0">
                  <c:v>38.104559913551348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D-4324-B7C3-F3CEDFC16349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Fireside!$C$6:$V$6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Fireside!$C$47:$V$47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47</c:v>
                </c:pt>
                <c:pt idx="16" formatCode="#,##0">
                  <c:v>45.035145265639883</c:v>
                </c:pt>
                <c:pt idx="17" formatCode="#,##0">
                  <c:v>43.152432108452906</c:v>
                </c:pt>
                <c:pt idx="18" formatCode="#,##0">
                  <c:v>41.348426565315734</c:v>
                </c:pt>
                <c:pt idx="19" formatCode="#,##0">
                  <c:v>39.619838231375262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68D-4324-B7C3-F3CEDFC16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Flatirons!$C$6:$V$6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Flatirons!$C$7:$R$7</c:f>
              <c:numCache>
                <c:formatCode>General</c:formatCode>
                <c:ptCount val="16"/>
                <c:pt idx="0">
                  <c:v>45</c:v>
                </c:pt>
                <c:pt idx="1">
                  <c:v>54</c:v>
                </c:pt>
                <c:pt idx="2">
                  <c:v>47</c:v>
                </c:pt>
                <c:pt idx="3" formatCode="0">
                  <c:v>43</c:v>
                </c:pt>
                <c:pt idx="4" formatCode="0">
                  <c:v>35</c:v>
                </c:pt>
                <c:pt idx="5" formatCode="0">
                  <c:v>40</c:v>
                </c:pt>
                <c:pt idx="6" formatCode="0">
                  <c:v>36</c:v>
                </c:pt>
                <c:pt idx="7" formatCode="0">
                  <c:v>47</c:v>
                </c:pt>
                <c:pt idx="8" formatCode="0">
                  <c:v>31</c:v>
                </c:pt>
                <c:pt idx="9" formatCode="0">
                  <c:v>37</c:v>
                </c:pt>
                <c:pt idx="10" formatCode="0">
                  <c:v>25</c:v>
                </c:pt>
                <c:pt idx="11" formatCode="0">
                  <c:v>30</c:v>
                </c:pt>
                <c:pt idx="12" formatCode="0">
                  <c:v>37</c:v>
                </c:pt>
                <c:pt idx="13" formatCode="0">
                  <c:v>32</c:v>
                </c:pt>
                <c:pt idx="14" formatCode="0">
                  <c:v>29</c:v>
                </c:pt>
                <c:pt idx="15" formatCode="0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D7-47FD-9D7B-794DBFB43111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Flatirons!$C$6:$V$6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Flatirons!$C$31:$V$31</c:f>
              <c:numCache>
                <c:formatCode>#,##0</c:formatCode>
                <c:ptCount val="20"/>
                <c:pt idx="0">
                  <c:v>63.128482972136226</c:v>
                </c:pt>
                <c:pt idx="1">
                  <c:v>59.137393054856567</c:v>
                </c:pt>
                <c:pt idx="2">
                  <c:v>56.715548621944876</c:v>
                </c:pt>
                <c:pt idx="3">
                  <c:v>53.701993704092331</c:v>
                </c:pt>
                <c:pt idx="4">
                  <c:v>48.682548179871524</c:v>
                </c:pt>
                <c:pt idx="5">
                  <c:v>47.672423097679435</c:v>
                </c:pt>
                <c:pt idx="6">
                  <c:v>47.263754045307444</c:v>
                </c:pt>
                <c:pt idx="7">
                  <c:v>44.975850713501643</c:v>
                </c:pt>
                <c:pt idx="8">
                  <c:v>41.961866818440527</c:v>
                </c:pt>
                <c:pt idx="9">
                  <c:v>42.266331658291463</c:v>
                </c:pt>
                <c:pt idx="10">
                  <c:v>42.257596685082873</c:v>
                </c:pt>
                <c:pt idx="11">
                  <c:v>34.804611650485441</c:v>
                </c:pt>
                <c:pt idx="12">
                  <c:v>36.331626120358514</c:v>
                </c:pt>
                <c:pt idx="13">
                  <c:v>41.060139860139856</c:v>
                </c:pt>
                <c:pt idx="14">
                  <c:v>32.967611336032391</c:v>
                </c:pt>
                <c:pt idx="15">
                  <c:v>34.974395624663785</c:v>
                </c:pt>
                <c:pt idx="16">
                  <c:v>34.624929561051552</c:v>
                </c:pt>
                <c:pt idx="17">
                  <c:v>40.448573517982112</c:v>
                </c:pt>
                <c:pt idx="18">
                  <c:v>37.243432075160939</c:v>
                </c:pt>
                <c:pt idx="19">
                  <c:v>34.683369248814515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D7-47FD-9D7B-794DBFB43111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Flatirons!$C$6:$V$6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Flatirons!$C$45:$V$45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29</c:v>
                </c:pt>
                <c:pt idx="16" formatCode="#,##0">
                  <c:v>28.710230422463457</c:v>
                </c:pt>
                <c:pt idx="17" formatCode="#,##0">
                  <c:v>33.539067968748</c:v>
                </c:pt>
                <c:pt idx="18" formatCode="#,##0">
                  <c:v>30.881435143886069</c:v>
                </c:pt>
                <c:pt idx="19" formatCode="#,##0">
                  <c:v>28.758687326860425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D7-47FD-9D7B-794DBFB43111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Flatirons!$C$6:$V$6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Flatirons!$C$46:$V$46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29</c:v>
                </c:pt>
                <c:pt idx="16" formatCode="#,##0">
                  <c:v>30.353688004140764</c:v>
                </c:pt>
                <c:pt idx="17" formatCode="#,##0">
                  <c:v>35.458942338425729</c:v>
                </c:pt>
                <c:pt idx="18" formatCode="#,##0">
                  <c:v>32.649178835716064</c:v>
                </c:pt>
                <c:pt idx="19" formatCode="#,##0">
                  <c:v>30.404918723506956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D7-47FD-9D7B-794DBFB43111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Flatirons!$C$6:$V$6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Flatirons!$C$47:$V$47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29</c:v>
                </c:pt>
                <c:pt idx="16" formatCode="#,##0">
                  <c:v>29.074106739582412</c:v>
                </c:pt>
                <c:pt idx="17" formatCode="#,##0">
                  <c:v>29.148402851883841</c:v>
                </c:pt>
                <c:pt idx="18" formatCode="#,##0">
                  <c:v>29.222888820828246</c:v>
                </c:pt>
                <c:pt idx="19" formatCode="#,##0">
                  <c:v>29.297565131576206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6D7-47FD-9D7B-794DBFB43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Foothill!$C$6:$V$6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Foothill!$C$7:$R$7</c:f>
              <c:numCache>
                <c:formatCode>General</c:formatCode>
                <c:ptCount val="16"/>
                <c:pt idx="0">
                  <c:v>94</c:v>
                </c:pt>
                <c:pt idx="1">
                  <c:v>112</c:v>
                </c:pt>
                <c:pt idx="2">
                  <c:v>107</c:v>
                </c:pt>
                <c:pt idx="3" formatCode="0">
                  <c:v>110</c:v>
                </c:pt>
                <c:pt idx="4" formatCode="0">
                  <c:v>89</c:v>
                </c:pt>
                <c:pt idx="5" formatCode="0">
                  <c:v>97</c:v>
                </c:pt>
                <c:pt idx="6" formatCode="0">
                  <c:v>87</c:v>
                </c:pt>
                <c:pt idx="7" formatCode="0">
                  <c:v>92</c:v>
                </c:pt>
                <c:pt idx="8" formatCode="0">
                  <c:v>68</c:v>
                </c:pt>
                <c:pt idx="9" formatCode="0">
                  <c:v>74</c:v>
                </c:pt>
                <c:pt idx="10" formatCode="0">
                  <c:v>62</c:v>
                </c:pt>
                <c:pt idx="11" formatCode="0">
                  <c:v>69</c:v>
                </c:pt>
                <c:pt idx="12" formatCode="0">
                  <c:v>68</c:v>
                </c:pt>
                <c:pt idx="13" formatCode="0">
                  <c:v>63</c:v>
                </c:pt>
                <c:pt idx="14" formatCode="0">
                  <c:v>50</c:v>
                </c:pt>
                <c:pt idx="15" formatCode="0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1B-4218-8710-B33478C46B87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Foothill!$C$6:$V$6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Foothill!$C$31:$V$31</c:f>
              <c:numCache>
                <c:formatCode>#,##0</c:formatCode>
                <c:ptCount val="20"/>
                <c:pt idx="0">
                  <c:v>98.926728586171308</c:v>
                </c:pt>
                <c:pt idx="1">
                  <c:v>109.18470055359839</c:v>
                </c:pt>
                <c:pt idx="2">
                  <c:v>93.867914716588672</c:v>
                </c:pt>
                <c:pt idx="3">
                  <c:v>107.32843651626442</c:v>
                </c:pt>
                <c:pt idx="4">
                  <c:v>99.507494646680939</c:v>
                </c:pt>
                <c:pt idx="5">
                  <c:v>83.930922827846743</c:v>
                </c:pt>
                <c:pt idx="6">
                  <c:v>81.9670981661273</c:v>
                </c:pt>
                <c:pt idx="7">
                  <c:v>83.728869374313945</c:v>
                </c:pt>
                <c:pt idx="8">
                  <c:v>70.531587933978372</c:v>
                </c:pt>
                <c:pt idx="9">
                  <c:v>77.705750977107769</c:v>
                </c:pt>
                <c:pt idx="10">
                  <c:v>69.827348066298342</c:v>
                </c:pt>
                <c:pt idx="11">
                  <c:v>65.625</c:v>
                </c:pt>
                <c:pt idx="12">
                  <c:v>73.33098591549296</c:v>
                </c:pt>
                <c:pt idx="13">
                  <c:v>63.972727272727269</c:v>
                </c:pt>
                <c:pt idx="14">
                  <c:v>61.702429149797567</c:v>
                </c:pt>
                <c:pt idx="15">
                  <c:v>72.569757893221677</c:v>
                </c:pt>
                <c:pt idx="16">
                  <c:v>74.309303035950776</c:v>
                </c:pt>
                <c:pt idx="17">
                  <c:v>59.483851472067727</c:v>
                </c:pt>
                <c:pt idx="18">
                  <c:v>59.099509399444059</c:v>
                </c:pt>
                <c:pt idx="19">
                  <c:v>59.982830869135086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1B-4218-8710-B33478C46B87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Foothill!$C$6:$V$6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Foothill!$C$45:$V$45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55</c:v>
                </c:pt>
                <c:pt idx="16" formatCode="#,##0">
                  <c:v>56.318386413674901</c:v>
                </c:pt>
                <c:pt idx="17" formatCode="#,##0">
                  <c:v>45.08230323404878</c:v>
                </c:pt>
                <c:pt idx="18" formatCode="#,##0">
                  <c:v>44.79101365822568</c:v>
                </c:pt>
                <c:pt idx="19" formatCode="#,##0">
                  <c:v>45.460475459441696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1B-4218-8710-B33478C46B87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Foothill!$C$6:$V$6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Foothill!$C$46:$V$46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55</c:v>
                </c:pt>
                <c:pt idx="16" formatCode="#,##0">
                  <c:v>63.237885374584302</c:v>
                </c:pt>
                <c:pt idx="17" formatCode="#,##0">
                  <c:v>50.621292723059746</c:v>
                </c:pt>
                <c:pt idx="18" formatCode="#,##0">
                  <c:v>50.294214161692445</c:v>
                </c:pt>
                <c:pt idx="19" formatCode="#,##0">
                  <c:v>51.045928678812942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1B-4218-8710-B33478C46B87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Foothill!$C$6:$V$6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Foothill!$C$47:$V$47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55</c:v>
                </c:pt>
                <c:pt idx="16" formatCode="#,##0">
                  <c:v>55.09977547752711</c:v>
                </c:pt>
                <c:pt idx="17" formatCode="#,##0">
                  <c:v>55.199731957707236</c:v>
                </c:pt>
                <c:pt idx="18" formatCode="#,##0">
                  <c:v>55.29986976889721</c:v>
                </c:pt>
                <c:pt idx="19" formatCode="#,##0">
                  <c:v>55.400189240049549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F1B-4218-8710-B33478C46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'Gold Hill'!$C$6:$V$6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'Gold Hill'!$C$7:$R$7</c:f>
              <c:numCache>
                <c:formatCode>General</c:formatCode>
                <c:ptCount val="16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 formatCode="0">
                  <c:v>0</c:v>
                </c:pt>
                <c:pt idx="4" formatCode="0">
                  <c:v>2</c:v>
                </c:pt>
                <c:pt idx="5" formatCode="0">
                  <c:v>0</c:v>
                </c:pt>
                <c:pt idx="6" formatCode="0">
                  <c:v>4</c:v>
                </c:pt>
                <c:pt idx="7" formatCode="0">
                  <c:v>2</c:v>
                </c:pt>
                <c:pt idx="8" formatCode="0">
                  <c:v>1</c:v>
                </c:pt>
                <c:pt idx="9" formatCode="0">
                  <c:v>0</c:v>
                </c:pt>
                <c:pt idx="10" formatCode="0">
                  <c:v>1</c:v>
                </c:pt>
                <c:pt idx="11" formatCode="0">
                  <c:v>3</c:v>
                </c:pt>
                <c:pt idx="12" formatCode="0">
                  <c:v>2</c:v>
                </c:pt>
                <c:pt idx="13" formatCode="0">
                  <c:v>1</c:v>
                </c:pt>
                <c:pt idx="14" formatCode="0">
                  <c:v>0</c:v>
                </c:pt>
                <c:pt idx="15" formatCode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CE-4F32-B3ED-93D2AE93D7F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'Gold Hill'!$C$6:$V$6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'Gold Hill'!$C$31:$V$31</c:f>
              <c:numCache>
                <c:formatCode>#,##0</c:formatCode>
                <c:ptCount val="20"/>
                <c:pt idx="0">
                  <c:v>3.0727554179566563</c:v>
                </c:pt>
                <c:pt idx="1">
                  <c:v>1.6255661801711123</c:v>
                </c:pt>
                <c:pt idx="2">
                  <c:v>1.0015600624024961</c:v>
                </c:pt>
                <c:pt idx="3">
                  <c:v>0.99527806925498419</c:v>
                </c:pt>
                <c:pt idx="4">
                  <c:v>0.27623126338329762</c:v>
                </c:pt>
                <c:pt idx="5">
                  <c:v>1.3448461953588775</c:v>
                </c:pt>
                <c:pt idx="6">
                  <c:v>1.9978425026968716</c:v>
                </c:pt>
                <c:pt idx="7">
                  <c:v>1.3177826564215147</c:v>
                </c:pt>
                <c:pt idx="8">
                  <c:v>2.3414911781445644</c:v>
                </c:pt>
                <c:pt idx="9">
                  <c:v>1.0284757118927974</c:v>
                </c:pt>
                <c:pt idx="10">
                  <c:v>0.65262430939226523</c:v>
                </c:pt>
                <c:pt idx="11">
                  <c:v>1.6996359223300972</c:v>
                </c:pt>
                <c:pt idx="12">
                  <c:v>2.6664532650448147</c:v>
                </c:pt>
                <c:pt idx="13">
                  <c:v>2.3468531468531468</c:v>
                </c:pt>
                <c:pt idx="14">
                  <c:v>1.9959514170040484</c:v>
                </c:pt>
                <c:pt idx="15">
                  <c:v>3.3396886330996951</c:v>
                </c:pt>
                <c:pt idx="16">
                  <c:v>4.0008033808677714</c:v>
                </c:pt>
                <c:pt idx="17">
                  <c:v>2.6477223579908622</c:v>
                </c:pt>
                <c:pt idx="18">
                  <c:v>3.3534827133107945</c:v>
                </c:pt>
                <c:pt idx="19">
                  <c:v>3.324262869429317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CE-4F32-B3ED-93D2AE93D7F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'Gold Hill'!$C$6:$V$6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'Gold Hill'!$C$45:$V$45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</c:v>
                </c:pt>
                <c:pt idx="16" formatCode="#,##0">
                  <c:v>3.5938710045143969</c:v>
                </c:pt>
                <c:pt idx="17" formatCode="#,##0">
                  <c:v>2.3784154592280728</c:v>
                </c:pt>
                <c:pt idx="18" formatCode="#,##0">
                  <c:v>3.012391047543522</c:v>
                </c:pt>
                <c:pt idx="19" formatCode="#,##0">
                  <c:v>3.4040137847407936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CE-4F32-B3ED-93D2AE93D7F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'Gold Hill'!$C$6:$V$6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'Gold Hill'!$C$46:$V$46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</c:v>
                </c:pt>
                <c:pt idx="16" formatCode="#,##0">
                  <c:v>1.7662077796773172</c:v>
                </c:pt>
                <c:pt idx="17" formatCode="#,##0">
                  <c:v>1.1688721943877975</c:v>
                </c:pt>
                <c:pt idx="18" formatCode="#,##0">
                  <c:v>1.480439475128178</c:v>
                </c:pt>
                <c:pt idx="19" formatCode="#,##0">
                  <c:v>1.4675399870325574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CE-4F32-B3ED-93D2AE93D7F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'Gold Hill'!$C$6:$V$6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'Gold Hill'!$C$47:$V$47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</c:v>
                </c:pt>
                <c:pt idx="16" formatCode="#,##0">
                  <c:v>3.1922342886138892</c:v>
                </c:pt>
                <c:pt idx="17" formatCode="#,##0">
                  <c:v>3.3967865844674074</c:v>
                </c:pt>
                <c:pt idx="18" formatCode="#,##0">
                  <c:v>3.6144462020135055</c:v>
                </c:pt>
                <c:pt idx="19" formatCode="#,##0">
                  <c:v>3.8460530334725851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CE-4F32-B3ED-93D2AE93D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Heatherwood!$C$6:$V$6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Heatherwood!$C$7:$R$7</c:f>
              <c:numCache>
                <c:formatCode>General</c:formatCode>
                <c:ptCount val="16"/>
                <c:pt idx="0">
                  <c:v>56</c:v>
                </c:pt>
                <c:pt idx="1">
                  <c:v>62</c:v>
                </c:pt>
                <c:pt idx="2">
                  <c:v>65</c:v>
                </c:pt>
                <c:pt idx="3" formatCode="0">
                  <c:v>45</c:v>
                </c:pt>
                <c:pt idx="4" formatCode="0">
                  <c:v>64</c:v>
                </c:pt>
                <c:pt idx="5" formatCode="0">
                  <c:v>53</c:v>
                </c:pt>
                <c:pt idx="6" formatCode="0">
                  <c:v>62</c:v>
                </c:pt>
                <c:pt idx="7" formatCode="0">
                  <c:v>55</c:v>
                </c:pt>
                <c:pt idx="8" formatCode="0">
                  <c:v>50</c:v>
                </c:pt>
                <c:pt idx="9" formatCode="0">
                  <c:v>49</c:v>
                </c:pt>
                <c:pt idx="10" formatCode="0">
                  <c:v>50</c:v>
                </c:pt>
                <c:pt idx="11" formatCode="0">
                  <c:v>49</c:v>
                </c:pt>
                <c:pt idx="12" formatCode="0">
                  <c:v>32</c:v>
                </c:pt>
                <c:pt idx="13" formatCode="0">
                  <c:v>48</c:v>
                </c:pt>
                <c:pt idx="14" formatCode="0">
                  <c:v>47</c:v>
                </c:pt>
                <c:pt idx="15" formatCode="0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A-46A3-8949-D1057611E2C1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Heatherwood!$C$6:$V$6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Heatherwood!$C$31:$V$31</c:f>
              <c:numCache>
                <c:formatCode>#,##0</c:formatCode>
                <c:ptCount val="20"/>
                <c:pt idx="0">
                  <c:v>67.802889576883388</c:v>
                </c:pt>
                <c:pt idx="1">
                  <c:v>66.091595369904383</c:v>
                </c:pt>
                <c:pt idx="2">
                  <c:v>67.537181487259488</c:v>
                </c:pt>
                <c:pt idx="3">
                  <c:v>58.506295907660018</c:v>
                </c:pt>
                <c:pt idx="4">
                  <c:v>70.687901498929335</c:v>
                </c:pt>
                <c:pt idx="5">
                  <c:v>68.258499730167301</c:v>
                </c:pt>
                <c:pt idx="6">
                  <c:v>62.562028047464949</c:v>
                </c:pt>
                <c:pt idx="7">
                  <c:v>68.183863885839742</c:v>
                </c:pt>
                <c:pt idx="8">
                  <c:v>63.578258394991465</c:v>
                </c:pt>
                <c:pt idx="9">
                  <c:v>58.620882188721389</c:v>
                </c:pt>
                <c:pt idx="10">
                  <c:v>65.482734806629836</c:v>
                </c:pt>
                <c:pt idx="11">
                  <c:v>58.730582524271846</c:v>
                </c:pt>
                <c:pt idx="12">
                  <c:v>54.999359795134446</c:v>
                </c:pt>
                <c:pt idx="13">
                  <c:v>49.523076923076928</c:v>
                </c:pt>
                <c:pt idx="14">
                  <c:v>48.659919028340077</c:v>
                </c:pt>
                <c:pt idx="15">
                  <c:v>51.209600894816077</c:v>
                </c:pt>
                <c:pt idx="16">
                  <c:v>45.245038836896484</c:v>
                </c:pt>
                <c:pt idx="17">
                  <c:v>43.361516521988506</c:v>
                </c:pt>
                <c:pt idx="18">
                  <c:v>42.655756166668574</c:v>
                </c:pt>
                <c:pt idx="19">
                  <c:v>49.450381124934594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8A-46A3-8949-D1057611E2C1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Heatherwood!$C$6:$V$6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Heatherwood!$C$45:$V$45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30.923427084386468</c:v>
                </c:pt>
                <c:pt idx="17" formatCode="#,##0">
                  <c:v>29.636104397432025</c:v>
                </c:pt>
                <c:pt idx="18" formatCode="#,##0">
                  <c:v>29.153741481014567</c:v>
                </c:pt>
                <c:pt idx="19" formatCode="#,##0">
                  <c:v>33.797633825103979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8A-46A3-8949-D1057611E2C1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Heatherwood!$C$6:$V$6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Heatherwood!$C$46:$V$46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36.510405351344126</c:v>
                </c:pt>
                <c:pt idx="17" formatCode="#,##0">
                  <c:v>34.990500297145935</c:v>
                </c:pt>
                <c:pt idx="18" formatCode="#,##0">
                  <c:v>34.420988206626383</c:v>
                </c:pt>
                <c:pt idx="19" formatCode="#,##0">
                  <c:v>39.903898992291396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28A-46A3-8949-D1057611E2C1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Heatherwood!$C$6:$V$6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Heatherwood!$C$47:$V$47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35</c:v>
                </c:pt>
                <c:pt idx="16" formatCode="#,##0">
                  <c:v>34.867968492869707</c:v>
                </c:pt>
                <c:pt idx="17" formatCode="#,##0">
                  <c:v>34.736435051992991</c:v>
                </c:pt>
                <c:pt idx="18" formatCode="#,##0">
                  <c:v>34.605397798500185</c:v>
                </c:pt>
                <c:pt idx="19" formatCode="#,##0">
                  <c:v>34.474854860609348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28A-46A3-8949-D1057611E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Jamestown!$C$6:$V$6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Jamestown!$C$7:$R$7</c:f>
              <c:numCache>
                <c:formatCode>General</c:formatCode>
                <c:ptCount val="16"/>
                <c:pt idx="0">
                  <c:v>2</c:v>
                </c:pt>
                <c:pt idx="1">
                  <c:v>5</c:v>
                </c:pt>
                <c:pt idx="2">
                  <c:v>3</c:v>
                </c:pt>
                <c:pt idx="3" formatCode="0">
                  <c:v>1</c:v>
                </c:pt>
                <c:pt idx="4" formatCode="0">
                  <c:v>2</c:v>
                </c:pt>
                <c:pt idx="5" formatCode="0">
                  <c:v>1</c:v>
                </c:pt>
                <c:pt idx="6" formatCode="0">
                  <c:v>2</c:v>
                </c:pt>
                <c:pt idx="7" formatCode="0">
                  <c:v>1</c:v>
                </c:pt>
                <c:pt idx="8" formatCode="0">
                  <c:v>3</c:v>
                </c:pt>
                <c:pt idx="9" formatCode="0">
                  <c:v>3</c:v>
                </c:pt>
                <c:pt idx="10" formatCode="0">
                  <c:v>1</c:v>
                </c:pt>
                <c:pt idx="11" formatCode="0">
                  <c:v>3</c:v>
                </c:pt>
                <c:pt idx="12" formatCode="0">
                  <c:v>2</c:v>
                </c:pt>
                <c:pt idx="13" formatCode="0">
                  <c:v>1</c:v>
                </c:pt>
                <c:pt idx="14" formatCode="0">
                  <c:v>2</c:v>
                </c:pt>
                <c:pt idx="15" formatCode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30-4802-922D-C7CC59380F8B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Jamestown!$C$6:$V$6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Jamestown!$C$31:$V$31</c:f>
              <c:numCache>
                <c:formatCode>#,##0</c:formatCode>
                <c:ptCount val="20"/>
                <c:pt idx="0">
                  <c:v>5.0706914344685243</c:v>
                </c:pt>
                <c:pt idx="1">
                  <c:v>5.3990941117262201</c:v>
                </c:pt>
                <c:pt idx="2">
                  <c:v>3.2594903796151846</c:v>
                </c:pt>
                <c:pt idx="3">
                  <c:v>4.0241343126967468</c:v>
                </c:pt>
                <c:pt idx="4">
                  <c:v>4.2783725910064234</c:v>
                </c:pt>
                <c:pt idx="5">
                  <c:v>3.327576902320561</c:v>
                </c:pt>
                <c:pt idx="6">
                  <c:v>3.6812297734627832</c:v>
                </c:pt>
                <c:pt idx="7">
                  <c:v>5.368825466520307</c:v>
                </c:pt>
                <c:pt idx="8">
                  <c:v>3.3124644280022766</c:v>
                </c:pt>
                <c:pt idx="9">
                  <c:v>1.9977666108319374</c:v>
                </c:pt>
                <c:pt idx="10">
                  <c:v>1.3128453038674035</c:v>
                </c:pt>
                <c:pt idx="11">
                  <c:v>3.0916262135922334</c:v>
                </c:pt>
                <c:pt idx="12">
                  <c:v>4</c:v>
                </c:pt>
                <c:pt idx="13">
                  <c:v>2.6895104895104893</c:v>
                </c:pt>
                <c:pt idx="14">
                  <c:v>1.9959514170040484</c:v>
                </c:pt>
                <c:pt idx="15">
                  <c:v>2.6671341553356056</c:v>
                </c:pt>
                <c:pt idx="16">
                  <c:v>4.3536835585277371</c:v>
                </c:pt>
                <c:pt idx="17">
                  <c:v>2.294842180330896</c:v>
                </c:pt>
                <c:pt idx="18">
                  <c:v>1.0002008452169429</c:v>
                </c:pt>
                <c:pt idx="19">
                  <c:v>2.3532818680938519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30-4802-922D-C7CC59380F8B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Jamestown!$C$6:$V$6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Jamestown!$C$45:$V$45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</c:v>
                </c:pt>
                <c:pt idx="16" formatCode="#,##0">
                  <c:v>1.6323451708712091</c:v>
                </c:pt>
                <c:pt idx="17" formatCode="#,##0">
                  <c:v>0.86041497977897397</c:v>
                </c:pt>
                <c:pt idx="18" formatCode="#,##0">
                  <c:v>0.37500957468376295</c:v>
                </c:pt>
                <c:pt idx="19" formatCode="#,##0">
                  <c:v>0.35053589377030869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30-4802-922D-C7CC59380F8B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Jamestown!$C$6:$V$6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Jamestown!$C$46:$V$46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</c:v>
                </c:pt>
                <c:pt idx="16" formatCode="#,##0">
                  <c:v>2.8885565769414856</c:v>
                </c:pt>
                <c:pt idx="17" formatCode="#,##0">
                  <c:v>1.5225685063981016</c:v>
                </c:pt>
                <c:pt idx="18" formatCode="#,##0">
                  <c:v>0.66360742366191583</c:v>
                </c:pt>
                <c:pt idx="19" formatCode="#,##0">
                  <c:v>1.5613417296176544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30-4802-922D-C7CC59380F8B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Jamestown!$C$6:$V$6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Jamestown!$C$47:$V$47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</c:v>
                </c:pt>
                <c:pt idx="16" formatCode="#,##0">
                  <c:v>0.88250864985314315</c:v>
                </c:pt>
                <c:pt idx="17" formatCode="#,##0">
                  <c:v>0.77882151706561764</c:v>
                </c:pt>
                <c:pt idx="18" formatCode="#,##0">
                  <c:v>0.68731672550215495</c:v>
                </c:pt>
                <c:pt idx="19" formatCode="#,##0">
                  <c:v>0.60656295544439021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30-4802-922D-C7CC59380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Kohl!$C$6:$V$6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Kohl!$C$7:$R$7</c:f>
              <c:numCache>
                <c:formatCode>General</c:formatCode>
                <c:ptCount val="16"/>
                <c:pt idx="0">
                  <c:v>49</c:v>
                </c:pt>
                <c:pt idx="1">
                  <c:v>52</c:v>
                </c:pt>
                <c:pt idx="2">
                  <c:v>44</c:v>
                </c:pt>
                <c:pt idx="3" formatCode="0">
                  <c:v>53</c:v>
                </c:pt>
                <c:pt idx="4" formatCode="0">
                  <c:v>66</c:v>
                </c:pt>
                <c:pt idx="5" formatCode="0">
                  <c:v>51</c:v>
                </c:pt>
                <c:pt idx="6" formatCode="0">
                  <c:v>56</c:v>
                </c:pt>
                <c:pt idx="7" formatCode="0">
                  <c:v>50</c:v>
                </c:pt>
                <c:pt idx="8" formatCode="0">
                  <c:v>52</c:v>
                </c:pt>
                <c:pt idx="9" formatCode="0">
                  <c:v>41</c:v>
                </c:pt>
                <c:pt idx="10" formatCode="0">
                  <c:v>34</c:v>
                </c:pt>
                <c:pt idx="11" formatCode="0">
                  <c:v>46</c:v>
                </c:pt>
                <c:pt idx="12" formatCode="0">
                  <c:v>41</c:v>
                </c:pt>
                <c:pt idx="13" formatCode="0">
                  <c:v>34</c:v>
                </c:pt>
                <c:pt idx="14" formatCode="0">
                  <c:v>37</c:v>
                </c:pt>
                <c:pt idx="15" formatCode="0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FA-41FC-9FFB-7F65D8BA64E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Kohl!$C$6:$V$6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Kohl!$C$31:$V$31</c:f>
              <c:numCache>
                <c:formatCode>#,##0</c:formatCode>
                <c:ptCount val="20"/>
                <c:pt idx="0">
                  <c:v>52.51083591331269</c:v>
                </c:pt>
                <c:pt idx="1">
                  <c:v>50.176144942123805</c:v>
                </c:pt>
                <c:pt idx="2">
                  <c:v>46.640665626625065</c:v>
                </c:pt>
                <c:pt idx="3">
                  <c:v>52.921825813221403</c:v>
                </c:pt>
                <c:pt idx="4">
                  <c:v>50.511777301927197</c:v>
                </c:pt>
                <c:pt idx="5">
                  <c:v>43.965461413923364</c:v>
                </c:pt>
                <c:pt idx="6">
                  <c:v>50.85275080906149</c:v>
                </c:pt>
                <c:pt idx="7">
                  <c:v>57.763446761800225</c:v>
                </c:pt>
                <c:pt idx="8">
                  <c:v>54.940239043824704</c:v>
                </c:pt>
                <c:pt idx="9">
                  <c:v>56.877163595756564</c:v>
                </c:pt>
                <c:pt idx="10">
                  <c:v>55.370856353591165</c:v>
                </c:pt>
                <c:pt idx="11">
                  <c:v>55.896237864077676</c:v>
                </c:pt>
                <c:pt idx="12">
                  <c:v>52.667733674775931</c:v>
                </c:pt>
                <c:pt idx="13">
                  <c:v>48.469230769230776</c:v>
                </c:pt>
                <c:pt idx="14">
                  <c:v>53.099190283400809</c:v>
                </c:pt>
                <c:pt idx="15">
                  <c:v>53.830567538710177</c:v>
                </c:pt>
                <c:pt idx="16">
                  <c:v>44.892158659236514</c:v>
                </c:pt>
                <c:pt idx="17">
                  <c:v>49.126720791156103</c:v>
                </c:pt>
                <c:pt idx="18">
                  <c:v>51.657563773621057</c:v>
                </c:pt>
                <c:pt idx="19">
                  <c:v>48.304081060310267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FA-41FC-9FFB-7F65D8BA64E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Kohl!$C$6:$V$6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Kohl!$C$45:$V$45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58</c:v>
                </c:pt>
                <c:pt idx="16" formatCode="#,##0">
                  <c:v>48.369269009904734</c:v>
                </c:pt>
                <c:pt idx="17" formatCode="#,##0">
                  <c:v>52.931818038850395</c:v>
                </c:pt>
                <c:pt idx="18" formatCode="#,##0">
                  <c:v>55.658686799381478</c:v>
                </c:pt>
                <c:pt idx="19" formatCode="#,##0">
                  <c:v>56.650462852743708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FA-41FC-9FFB-7F65D8BA64E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Kohl!$C$6:$V$6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Kohl!$C$46:$V$46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58</c:v>
                </c:pt>
                <c:pt idx="16" formatCode="#,##0">
                  <c:v>37.047101485224424</c:v>
                </c:pt>
                <c:pt idx="17" formatCode="#,##0">
                  <c:v>40.541659504533122</c:v>
                </c:pt>
                <c:pt idx="18" formatCode="#,##0">
                  <c:v>42.630229081377387</c:v>
                </c:pt>
                <c:pt idx="19" formatCode="#,##0">
                  <c:v>39.862778860237064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5FA-41FC-9FFB-7F65D8BA64E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Kohl!$C$6:$V$6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Kohl!$C$47:$V$47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58</c:v>
                </c:pt>
                <c:pt idx="16" formatCode="#,##0">
                  <c:v>57.965430060289293</c:v>
                </c:pt>
                <c:pt idx="17" formatCode="#,##0">
                  <c:v>57.930880725418788</c:v>
                </c:pt>
                <c:pt idx="18" formatCode="#,##0">
                  <c:v>57.896351983107309</c:v>
                </c:pt>
                <c:pt idx="19" formatCode="#,##0">
                  <c:v>57.861843821081003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5FA-41FC-9FFB-7F65D8BA6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Lafayette!$C$6:$V$6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Lafayette!$C$7:$R$7</c:f>
              <c:numCache>
                <c:formatCode>General</c:formatCode>
                <c:ptCount val="16"/>
                <c:pt idx="0">
                  <c:v>101</c:v>
                </c:pt>
                <c:pt idx="1">
                  <c:v>111</c:v>
                </c:pt>
                <c:pt idx="2">
                  <c:v>110</c:v>
                </c:pt>
                <c:pt idx="3" formatCode="0">
                  <c:v>97</c:v>
                </c:pt>
                <c:pt idx="4" formatCode="0">
                  <c:v>110</c:v>
                </c:pt>
                <c:pt idx="5" formatCode="0">
                  <c:v>88</c:v>
                </c:pt>
                <c:pt idx="6" formatCode="0">
                  <c:v>116</c:v>
                </c:pt>
                <c:pt idx="7" formatCode="0">
                  <c:v>103</c:v>
                </c:pt>
                <c:pt idx="8" formatCode="0">
                  <c:v>93</c:v>
                </c:pt>
                <c:pt idx="9" formatCode="0">
                  <c:v>108</c:v>
                </c:pt>
                <c:pt idx="10" formatCode="0">
                  <c:v>90</c:v>
                </c:pt>
                <c:pt idx="11" formatCode="0">
                  <c:v>108</c:v>
                </c:pt>
                <c:pt idx="12" formatCode="0">
                  <c:v>90</c:v>
                </c:pt>
                <c:pt idx="13" formatCode="0">
                  <c:v>85</c:v>
                </c:pt>
                <c:pt idx="14" formatCode="0">
                  <c:v>100</c:v>
                </c:pt>
                <c:pt idx="15" formatCode="0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67-407F-B6C4-5809AC29B759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Lafayette!$C$6:$V$6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Lafayette!$C$31:$V$31</c:f>
              <c:numCache>
                <c:formatCode>#,##0</c:formatCode>
                <c:ptCount val="20"/>
                <c:pt idx="0">
                  <c:v>118.14293085655314</c:v>
                </c:pt>
                <c:pt idx="1">
                  <c:v>121.73729240060392</c:v>
                </c:pt>
                <c:pt idx="2">
                  <c:v>115.68902756110245</c:v>
                </c:pt>
                <c:pt idx="3">
                  <c:v>112.46642182581321</c:v>
                </c:pt>
                <c:pt idx="4">
                  <c:v>105.093147751606</c:v>
                </c:pt>
                <c:pt idx="5">
                  <c:v>110.06907717215327</c:v>
                </c:pt>
                <c:pt idx="6">
                  <c:v>120.72168284789646</c:v>
                </c:pt>
                <c:pt idx="7">
                  <c:v>111.08507135016465</c:v>
                </c:pt>
                <c:pt idx="8">
                  <c:v>94.203756402959584</c:v>
                </c:pt>
                <c:pt idx="9">
                  <c:v>102.02177554438862</c:v>
                </c:pt>
                <c:pt idx="10">
                  <c:v>101.24447513812154</c:v>
                </c:pt>
                <c:pt idx="11">
                  <c:v>107.3240291262136</c:v>
                </c:pt>
                <c:pt idx="12">
                  <c:v>100.00320102432779</c:v>
                </c:pt>
                <c:pt idx="13">
                  <c:v>109.04755244755245</c:v>
                </c:pt>
                <c:pt idx="14">
                  <c:v>110.94736842105262</c:v>
                </c:pt>
                <c:pt idx="15">
                  <c:v>102.65160212777081</c:v>
                </c:pt>
                <c:pt idx="16">
                  <c:v>95.284300941625105</c:v>
                </c:pt>
                <c:pt idx="17">
                  <c:v>82.194030422160409</c:v>
                </c:pt>
                <c:pt idx="18">
                  <c:v>64.837735875812413</c:v>
                </c:pt>
                <c:pt idx="19">
                  <c:v>75.925362653760985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67-407F-B6C4-5809AC29B759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Lafayette!$C$6:$V$6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Lafayette!$C$45:$V$45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92</c:v>
                </c:pt>
                <c:pt idx="16" formatCode="#,##0">
                  <c:v>85.397163852525594</c:v>
                </c:pt>
                <c:pt idx="17" formatCode="#,##0">
                  <c:v>73.665199978335409</c:v>
                </c:pt>
                <c:pt idx="18" formatCode="#,##0">
                  <c:v>58.109874341269375</c:v>
                </c:pt>
                <c:pt idx="19" formatCode="#,##0">
                  <c:v>68.04699799474723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67-407F-B6C4-5809AC29B759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Lafayette!$C$6:$V$6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Lafayette!$C$46:$V$46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92</c:v>
                </c:pt>
                <c:pt idx="16" formatCode="#,##0">
                  <c:v>88.353159455947349</c:v>
                </c:pt>
                <c:pt idx="17" formatCode="#,##0">
                  <c:v>76.215097392225971</c:v>
                </c:pt>
                <c:pt idx="18" formatCode="#,##0">
                  <c:v>60.121329117037114</c:v>
                </c:pt>
                <c:pt idx="19" formatCode="#,##0">
                  <c:v>70.40242313797431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67-407F-B6C4-5809AC29B759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Lafayette!$C$6:$V$6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Lafayette!$C$47:$V$47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92</c:v>
                </c:pt>
                <c:pt idx="16" formatCode="#,##0">
                  <c:v>86.036929155160465</c:v>
                </c:pt>
                <c:pt idx="17" formatCode="#,##0">
                  <c:v>80.460360635327191</c:v>
                </c:pt>
                <c:pt idx="18" formatCode="#,##0">
                  <c:v>75.24524291065552</c:v>
                </c:pt>
                <c:pt idx="19" formatCode="#,##0">
                  <c:v>70.368148190944666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67-407F-B6C4-5809AC29B7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Louisville!$C$6:$V$6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Louisville!$C$7:$R$7</c:f>
              <c:numCache>
                <c:formatCode>General</c:formatCode>
                <c:ptCount val="16"/>
                <c:pt idx="0">
                  <c:v>72</c:v>
                </c:pt>
                <c:pt idx="1">
                  <c:v>85</c:v>
                </c:pt>
                <c:pt idx="2">
                  <c:v>85</c:v>
                </c:pt>
                <c:pt idx="3" formatCode="0">
                  <c:v>94</c:v>
                </c:pt>
                <c:pt idx="4" formatCode="0">
                  <c:v>96</c:v>
                </c:pt>
                <c:pt idx="5" formatCode="0">
                  <c:v>109</c:v>
                </c:pt>
                <c:pt idx="6" formatCode="0">
                  <c:v>96</c:v>
                </c:pt>
                <c:pt idx="7" formatCode="0">
                  <c:v>90</c:v>
                </c:pt>
                <c:pt idx="8" formatCode="0">
                  <c:v>88</c:v>
                </c:pt>
                <c:pt idx="9" formatCode="0">
                  <c:v>86</c:v>
                </c:pt>
                <c:pt idx="10" formatCode="0">
                  <c:v>61</c:v>
                </c:pt>
                <c:pt idx="11" formatCode="0">
                  <c:v>85</c:v>
                </c:pt>
                <c:pt idx="12" formatCode="0">
                  <c:v>59</c:v>
                </c:pt>
                <c:pt idx="13" formatCode="0">
                  <c:v>68</c:v>
                </c:pt>
                <c:pt idx="14" formatCode="0">
                  <c:v>59</c:v>
                </c:pt>
                <c:pt idx="15" formatCode="0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4F-4642-BF2E-18E4B5ADF4C7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Louisville!$C$6:$V$6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Louisville!$C$31:$V$31</c:f>
              <c:numCache>
                <c:formatCode>#,##0</c:formatCode>
                <c:ptCount val="20"/>
                <c:pt idx="0">
                  <c:v>69.497420020639836</c:v>
                </c:pt>
                <c:pt idx="1">
                  <c:v>67.30649219929542</c:v>
                </c:pt>
                <c:pt idx="2">
                  <c:v>83.230369214768587</c:v>
                </c:pt>
                <c:pt idx="3">
                  <c:v>80.762854144805871</c:v>
                </c:pt>
                <c:pt idx="4">
                  <c:v>73.41970021413276</c:v>
                </c:pt>
                <c:pt idx="5">
                  <c:v>63.258499730167294</c:v>
                </c:pt>
                <c:pt idx="6">
                  <c:v>73.310140237324703</c:v>
                </c:pt>
                <c:pt idx="7">
                  <c:v>83.460482985729968</c:v>
                </c:pt>
                <c:pt idx="8">
                  <c:v>80.925441092771777</c:v>
                </c:pt>
                <c:pt idx="9">
                  <c:v>74.319374651032945</c:v>
                </c:pt>
                <c:pt idx="10">
                  <c:v>74.020027624309392</c:v>
                </c:pt>
                <c:pt idx="11">
                  <c:v>68.232402912621367</c:v>
                </c:pt>
                <c:pt idx="12">
                  <c:v>55.33610755441741</c:v>
                </c:pt>
                <c:pt idx="13">
                  <c:v>62.317482517482517</c:v>
                </c:pt>
                <c:pt idx="14">
                  <c:v>60.291497975708495</c:v>
                </c:pt>
                <c:pt idx="15">
                  <c:v>61.553402155136837</c:v>
                </c:pt>
                <c:pt idx="16">
                  <c:v>66.042475628199696</c:v>
                </c:pt>
                <c:pt idx="17">
                  <c:v>60.924592026589075</c:v>
                </c:pt>
                <c:pt idx="18">
                  <c:v>57.335108511144227</c:v>
                </c:pt>
                <c:pt idx="19">
                  <c:v>50.922583574419647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4F-4642-BF2E-18E4B5ADF4C7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Louisville!$C$6:$V$6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Louisville!$C$45:$V$45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57.938205835226356</c:v>
                </c:pt>
                <c:pt idx="17" formatCode="#,##0">
                  <c:v>53.448353043817164</c:v>
                </c:pt>
                <c:pt idx="18" formatCode="#,##0">
                  <c:v>50.299345790806278</c:v>
                </c:pt>
                <c:pt idx="19" formatCode="#,##0">
                  <c:v>49.544236454419959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4F-4642-BF2E-18E4B5ADF4C7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Louisville!$C$6:$V$6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Louisville!$C$46:$V$46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61.28299619352488</c:v>
                </c:pt>
                <c:pt idx="17" formatCode="#,##0">
                  <c:v>56.533942826081379</c:v>
                </c:pt>
                <c:pt idx="18" formatCode="#,##0">
                  <c:v>53.203142420413378</c:v>
                </c:pt>
                <c:pt idx="19" formatCode="#,##0">
                  <c:v>47.252748563276128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4F-4642-BF2E-18E4B5ADF4C7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Louisville!$C$6:$V$6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Louisville!$C$47:$V$47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52.940341602223377</c:v>
                </c:pt>
                <c:pt idx="17" formatCode="#,##0">
                  <c:v>51.901477202964877</c:v>
                </c:pt>
                <c:pt idx="18" formatCode="#,##0">
                  <c:v>50.882998755277214</c:v>
                </c:pt>
                <c:pt idx="19" formatCode="#,##0">
                  <c:v>49.884506219442272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D4F-4642-BF2E-18E4B5ADF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Meadowlark!$C$6:$V$6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Meadowlark!$C$7:$R$7</c:f>
              <c:numCache>
                <c:formatCode>General</c:formatCode>
                <c:ptCount val="16"/>
                <c:pt idx="0">
                  <c:v>53</c:v>
                </c:pt>
                <c:pt idx="1">
                  <c:v>41</c:v>
                </c:pt>
                <c:pt idx="2">
                  <c:v>31</c:v>
                </c:pt>
                <c:pt idx="3" formatCode="0">
                  <c:v>46</c:v>
                </c:pt>
                <c:pt idx="4" formatCode="0">
                  <c:v>42</c:v>
                </c:pt>
                <c:pt idx="5" formatCode="0">
                  <c:v>37</c:v>
                </c:pt>
                <c:pt idx="6" formatCode="0">
                  <c:v>47</c:v>
                </c:pt>
                <c:pt idx="7" formatCode="0">
                  <c:v>60</c:v>
                </c:pt>
                <c:pt idx="8" formatCode="0">
                  <c:v>91</c:v>
                </c:pt>
                <c:pt idx="9" formatCode="0">
                  <c:v>102</c:v>
                </c:pt>
                <c:pt idx="10" formatCode="0">
                  <c:v>74</c:v>
                </c:pt>
                <c:pt idx="11" formatCode="0">
                  <c:v>97</c:v>
                </c:pt>
                <c:pt idx="12" formatCode="0">
                  <c:v>95</c:v>
                </c:pt>
                <c:pt idx="13" formatCode="0">
                  <c:v>95</c:v>
                </c:pt>
                <c:pt idx="14" formatCode="0">
                  <c:v>112</c:v>
                </c:pt>
                <c:pt idx="15" formatCode="0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70-4B37-90D0-2A8C372435D6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Meadowlark!$C$6:$V$6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Meadowlark!$C$31:$V$31</c:f>
              <c:numCache>
                <c:formatCode>#,##0</c:formatCode>
                <c:ptCount val="20"/>
                <c:pt idx="0">
                  <c:v>44.987100103199175</c:v>
                </c:pt>
                <c:pt idx="1">
                  <c:v>41.666834423754402</c:v>
                </c:pt>
                <c:pt idx="2">
                  <c:v>37.19396775871035</c:v>
                </c:pt>
                <c:pt idx="3">
                  <c:v>37.228751311647429</c:v>
                </c:pt>
                <c:pt idx="4">
                  <c:v>39.745182012847962</c:v>
                </c:pt>
                <c:pt idx="5">
                  <c:v>33.948192120885054</c:v>
                </c:pt>
                <c:pt idx="6">
                  <c:v>35.757820927723841</c:v>
                </c:pt>
                <c:pt idx="7">
                  <c:v>30.504390779363334</c:v>
                </c:pt>
                <c:pt idx="8">
                  <c:v>24.971542401821285</c:v>
                </c:pt>
                <c:pt idx="9">
                  <c:v>29.877721943048577</c:v>
                </c:pt>
                <c:pt idx="10">
                  <c:v>29.167127071823209</c:v>
                </c:pt>
                <c:pt idx="11">
                  <c:v>33.66990291262136</c:v>
                </c:pt>
                <c:pt idx="12">
                  <c:v>46.663252240717028</c:v>
                </c:pt>
                <c:pt idx="13">
                  <c:v>46.833566433566432</c:v>
                </c:pt>
                <c:pt idx="14">
                  <c:v>55.611336032388657</c:v>
                </c:pt>
                <c:pt idx="15">
                  <c:v>51.418917477233983</c:v>
                </c:pt>
                <c:pt idx="16">
                  <c:v>59.863709442526947</c:v>
                </c:pt>
                <c:pt idx="17">
                  <c:v>83.603309081718038</c:v>
                </c:pt>
                <c:pt idx="18">
                  <c:v>80.517289065505011</c:v>
                </c:pt>
                <c:pt idx="19">
                  <c:v>73.661982368393808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0-4B37-90D0-2A8C372435D6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Meadowlark!$C$6:$V$6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Meadowlark!$C$45:$V$45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91</c:v>
                </c:pt>
                <c:pt idx="16" formatCode="#,##0">
                  <c:v>105.94539571320044</c:v>
                </c:pt>
                <c:pt idx="17" formatCode="#,##0">
                  <c:v>147.95918505683795</c:v>
                </c:pt>
                <c:pt idx="18" formatCode="#,##0">
                  <c:v>142.49761886187238</c:v>
                </c:pt>
                <c:pt idx="19" formatCode="#,##0">
                  <c:v>130.36525707667289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70-4B37-90D0-2A8C372435D6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Meadowlark!$C$6:$V$6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Meadowlark!$C$46:$V$46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91</c:v>
                </c:pt>
                <c:pt idx="16" formatCode="#,##0">
                  <c:v>117.45375665921166</c:v>
                </c:pt>
                <c:pt idx="17" formatCode="#,##0">
                  <c:v>164.03131065936284</c:v>
                </c:pt>
                <c:pt idx="18" formatCode="#,##0">
                  <c:v>157.97647965398167</c:v>
                </c:pt>
                <c:pt idx="19" formatCode="#,##0">
                  <c:v>144.52623522167181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70-4B37-90D0-2A8C372435D6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Meadowlark!$C$6:$V$6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Meadowlark!$C$47:$V$47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91</c:v>
                </c:pt>
                <c:pt idx="16" formatCode="#,##0">
                  <c:v>97.613053805853113</c:v>
                </c:pt>
                <c:pt idx="17" formatCode="#,##0">
                  <c:v>104.70668432202611</c:v>
                </c:pt>
                <c:pt idx="18" formatCode="#,##0">
                  <c:v>112.31581550064189</c:v>
                </c:pt>
                <c:pt idx="19" formatCode="#,##0">
                  <c:v>120.47790924958713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70-4B37-90D0-2A8C37243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Mesa!$C$6:$V$6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Mesa!$C$7:$R$7</c:f>
              <c:numCache>
                <c:formatCode>General</c:formatCode>
                <c:ptCount val="16"/>
                <c:pt idx="0">
                  <c:v>38</c:v>
                </c:pt>
                <c:pt idx="1">
                  <c:v>41</c:v>
                </c:pt>
                <c:pt idx="2">
                  <c:v>30</c:v>
                </c:pt>
                <c:pt idx="3" formatCode="0">
                  <c:v>34</c:v>
                </c:pt>
                <c:pt idx="4" formatCode="0">
                  <c:v>38</c:v>
                </c:pt>
                <c:pt idx="5" formatCode="0">
                  <c:v>33</c:v>
                </c:pt>
                <c:pt idx="6" formatCode="0">
                  <c:v>28</c:v>
                </c:pt>
                <c:pt idx="7" formatCode="0">
                  <c:v>28</c:v>
                </c:pt>
                <c:pt idx="8" formatCode="0">
                  <c:v>31</c:v>
                </c:pt>
                <c:pt idx="9" formatCode="0">
                  <c:v>30</c:v>
                </c:pt>
                <c:pt idx="10" formatCode="0">
                  <c:v>25</c:v>
                </c:pt>
                <c:pt idx="11" formatCode="0">
                  <c:v>27</c:v>
                </c:pt>
                <c:pt idx="12" formatCode="0">
                  <c:v>24</c:v>
                </c:pt>
                <c:pt idx="13" formatCode="0">
                  <c:v>25</c:v>
                </c:pt>
                <c:pt idx="14" formatCode="0">
                  <c:v>25</c:v>
                </c:pt>
                <c:pt idx="15" formatCode="0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DF-4496-8482-C18B3BEB90B2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Mesa!$C$6:$V$6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Mesa!$C$31:$V$31</c:f>
              <c:numCache>
                <c:formatCode>#,##0</c:formatCode>
                <c:ptCount val="20"/>
                <c:pt idx="0">
                  <c:v>31.701238390092882</c:v>
                </c:pt>
                <c:pt idx="1">
                  <c:v>22.488173125314546</c:v>
                </c:pt>
                <c:pt idx="2">
                  <c:v>27.279251170046798</c:v>
                </c:pt>
                <c:pt idx="3">
                  <c:v>26.786463798530953</c:v>
                </c:pt>
                <c:pt idx="4">
                  <c:v>29.359207708779444</c:v>
                </c:pt>
                <c:pt idx="5">
                  <c:v>25.620615218564488</c:v>
                </c:pt>
                <c:pt idx="6">
                  <c:v>18.183926645091695</c:v>
                </c:pt>
                <c:pt idx="7">
                  <c:v>20.791986827661908</c:v>
                </c:pt>
                <c:pt idx="8">
                  <c:v>20.973819009675584</c:v>
                </c:pt>
                <c:pt idx="9">
                  <c:v>21.945840312674484</c:v>
                </c:pt>
                <c:pt idx="10">
                  <c:v>22.60290055248619</c:v>
                </c:pt>
                <c:pt idx="11">
                  <c:v>25.171723300970875</c:v>
                </c:pt>
                <c:pt idx="12">
                  <c:v>23.334186939820743</c:v>
                </c:pt>
                <c:pt idx="13">
                  <c:v>18.748951048951049</c:v>
                </c:pt>
                <c:pt idx="14">
                  <c:v>13.524291497975707</c:v>
                </c:pt>
                <c:pt idx="15">
                  <c:v>16.002804932013632</c:v>
                </c:pt>
                <c:pt idx="16">
                  <c:v>16.650534191028061</c:v>
                </c:pt>
                <c:pt idx="17">
                  <c:v>18.709375569224903</c:v>
                </c:pt>
                <c:pt idx="18">
                  <c:v>20.680557415777312</c:v>
                </c:pt>
                <c:pt idx="19">
                  <c:v>21.680758260994253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DF-4496-8482-C18B3BEB90B2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Mesa!$C$6:$V$6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Mesa!$C$45:$V$45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24</c:v>
                </c:pt>
                <c:pt idx="16" formatCode="#,##0">
                  <c:v>24.971423589951254</c:v>
                </c:pt>
                <c:pt idx="17" formatCode="#,##0">
                  <c:v>28.059144354320196</c:v>
                </c:pt>
                <c:pt idx="18" formatCode="#,##0">
                  <c:v>31.015398868340881</c:v>
                </c:pt>
                <c:pt idx="19" formatCode="#,##0">
                  <c:v>32.51543716707593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DF-4496-8482-C18B3BEB90B2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Mesa!$C$6:$V$6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Mesa!$C$46:$V$46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24</c:v>
                </c:pt>
                <c:pt idx="16" formatCode="#,##0">
                  <c:v>22.587570701469225</c:v>
                </c:pt>
                <c:pt idx="17" formatCode="#,##0">
                  <c:v>25.380527651654628</c:v>
                </c:pt>
                <c:pt idx="18" formatCode="#,##0">
                  <c:v>28.054568545096146</c:v>
                </c:pt>
                <c:pt idx="19" formatCode="#,##0">
                  <c:v>29.411408334607547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DF-4496-8482-C18B3BEB90B2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Mesa!$C$6:$V$6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Mesa!$C$47:$V$47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24</c:v>
                </c:pt>
                <c:pt idx="16" formatCode="#,##0">
                  <c:v>25.907090588028606</c:v>
                </c:pt>
                <c:pt idx="17" formatCode="#,##0">
                  <c:v>27.965722614013348</c:v>
                </c:pt>
                <c:pt idx="18" formatCode="#,##0">
                  <c:v>30.187937880038497</c:v>
                </c:pt>
                <c:pt idx="19" formatCode="#,##0">
                  <c:v>32.586735055164063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DF-4496-8482-C18B3BEB90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Monarch!$C$6:$V$6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Monarch!$C$7:$R$7</c:f>
              <c:numCache>
                <c:formatCode>0</c:formatCode>
                <c:ptCount val="16"/>
                <c:pt idx="0">
                  <c:v>37</c:v>
                </c:pt>
                <c:pt idx="1">
                  <c:v>40</c:v>
                </c:pt>
                <c:pt idx="2">
                  <c:v>60</c:v>
                </c:pt>
                <c:pt idx="3">
                  <c:v>60</c:v>
                </c:pt>
                <c:pt idx="4">
                  <c:v>65</c:v>
                </c:pt>
                <c:pt idx="5">
                  <c:v>44</c:v>
                </c:pt>
                <c:pt idx="6">
                  <c:v>42</c:v>
                </c:pt>
                <c:pt idx="7">
                  <c:v>48</c:v>
                </c:pt>
                <c:pt idx="8">
                  <c:v>39</c:v>
                </c:pt>
                <c:pt idx="9">
                  <c:v>55</c:v>
                </c:pt>
                <c:pt idx="10">
                  <c:v>34</c:v>
                </c:pt>
                <c:pt idx="11">
                  <c:v>31</c:v>
                </c:pt>
                <c:pt idx="12">
                  <c:v>39</c:v>
                </c:pt>
                <c:pt idx="13">
                  <c:v>38</c:v>
                </c:pt>
                <c:pt idx="14">
                  <c:v>45</c:v>
                </c:pt>
                <c:pt idx="15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4A-4FDE-9A24-C31D2298F476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Monarch!$C$6:$V$6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Monarch!$C$31:$V$31</c:f>
              <c:numCache>
                <c:formatCode>#,##0</c:formatCode>
                <c:ptCount val="20"/>
                <c:pt idx="0">
                  <c:v>43.941692466460267</c:v>
                </c:pt>
                <c:pt idx="1">
                  <c:v>43.914443885254151</c:v>
                </c:pt>
                <c:pt idx="2">
                  <c:v>53.319812792511698</c:v>
                </c:pt>
                <c:pt idx="3">
                  <c:v>48.59653725078698</c:v>
                </c:pt>
                <c:pt idx="4">
                  <c:v>52.267130620985014</c:v>
                </c:pt>
                <c:pt idx="5">
                  <c:v>58.362115488397194</c:v>
                </c:pt>
                <c:pt idx="6">
                  <c:v>59.250809061488667</c:v>
                </c:pt>
                <c:pt idx="7">
                  <c:v>59.715697036223929</c:v>
                </c:pt>
                <c:pt idx="8">
                  <c:v>64.663062037564032</c:v>
                </c:pt>
                <c:pt idx="9">
                  <c:v>74.797878280290334</c:v>
                </c:pt>
                <c:pt idx="10">
                  <c:v>62.625690607734811</c:v>
                </c:pt>
                <c:pt idx="11">
                  <c:v>50.635922330097088</c:v>
                </c:pt>
                <c:pt idx="12">
                  <c:v>51.332266325224069</c:v>
                </c:pt>
                <c:pt idx="13">
                  <c:v>56.408391608391611</c:v>
                </c:pt>
                <c:pt idx="14">
                  <c:v>60.635627530364367</c:v>
                </c:pt>
                <c:pt idx="15">
                  <c:v>67.212405826829723</c:v>
                </c:pt>
                <c:pt idx="16">
                  <c:v>67.98443763087063</c:v>
                </c:pt>
                <c:pt idx="17">
                  <c:v>54.835727423642986</c:v>
                </c:pt>
                <c:pt idx="18">
                  <c:v>57.128327552891655</c:v>
                </c:pt>
                <c:pt idx="19">
                  <c:v>73.866521275564139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4A-4FDE-9A24-C31D2298F476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Monarch!$C$6:$V$6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Monarch!$C$45:$V$45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64</c:v>
                </c:pt>
                <c:pt idx="16" formatCode="#,##0">
                  <c:v>64.735132671577347</c:v>
                </c:pt>
                <c:pt idx="17" formatCode="#,##0">
                  <c:v>52.214862895329375</c:v>
                </c:pt>
                <c:pt idx="18" formatCode="#,##0">
                  <c:v>54.397888580348742</c:v>
                </c:pt>
                <c:pt idx="19" formatCode="#,##0">
                  <c:v>70.336083100733276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4A-4FDE-9A24-C31D2298F476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Monarch!$C$6:$V$6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Monarch!$C$46:$V$46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64</c:v>
                </c:pt>
                <c:pt idx="16" formatCode="#,##0">
                  <c:v>50.851970334288978</c:v>
                </c:pt>
                <c:pt idx="17" formatCode="#,##0">
                  <c:v>41.016810337488693</c:v>
                </c:pt>
                <c:pt idx="18" formatCode="#,##0">
                  <c:v>42.7316621156845</c:v>
                </c:pt>
                <c:pt idx="19" formatCode="#,##0">
                  <c:v>55.251735242661738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4A-4FDE-9A24-C31D2298F476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Monarch!$C$6:$V$6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Monarch!$C$47:$V$47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64</c:v>
                </c:pt>
                <c:pt idx="16" formatCode="#,##0">
                  <c:v>66.446083195808811</c:v>
                </c:pt>
                <c:pt idx="17" formatCode="#,##0">
                  <c:v>68.985655813505403</c:v>
                </c:pt>
                <c:pt idx="18" formatCode="#,##0">
                  <c:v>71.62229102346268</c:v>
                </c:pt>
                <c:pt idx="19" formatCode="#,##0">
                  <c:v>74.359698562803615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4A-4FDE-9A24-C31D2298F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Nederland!$C$6:$V$6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Nederland!$C$7:$R$7</c:f>
              <c:numCache>
                <c:formatCode>0</c:formatCode>
                <c:ptCount val="16"/>
                <c:pt idx="0">
                  <c:v>55</c:v>
                </c:pt>
                <c:pt idx="1">
                  <c:v>52</c:v>
                </c:pt>
                <c:pt idx="2">
                  <c:v>59</c:v>
                </c:pt>
                <c:pt idx="3">
                  <c:v>37</c:v>
                </c:pt>
                <c:pt idx="4">
                  <c:v>44</c:v>
                </c:pt>
                <c:pt idx="5">
                  <c:v>51</c:v>
                </c:pt>
                <c:pt idx="6">
                  <c:v>37</c:v>
                </c:pt>
                <c:pt idx="7">
                  <c:v>44</c:v>
                </c:pt>
                <c:pt idx="8">
                  <c:v>38</c:v>
                </c:pt>
                <c:pt idx="9">
                  <c:v>36</c:v>
                </c:pt>
                <c:pt idx="10">
                  <c:v>26</c:v>
                </c:pt>
                <c:pt idx="11">
                  <c:v>38</c:v>
                </c:pt>
                <c:pt idx="12">
                  <c:v>24</c:v>
                </c:pt>
                <c:pt idx="13">
                  <c:v>29</c:v>
                </c:pt>
                <c:pt idx="14">
                  <c:v>38</c:v>
                </c:pt>
                <c:pt idx="15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48-40D1-97BA-4D452EC9497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Nederland!$C$6:$V$6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Nederland!$C$31:$V$31</c:f>
              <c:numCache>
                <c:formatCode>#,##0</c:formatCode>
                <c:ptCount val="20"/>
                <c:pt idx="0">
                  <c:v>94.361713106295156</c:v>
                </c:pt>
                <c:pt idx="1">
                  <c:v>89.583291394061405</c:v>
                </c:pt>
                <c:pt idx="2">
                  <c:v>71.069162766510658</c:v>
                </c:pt>
                <c:pt idx="3">
                  <c:v>63.337355718782788</c:v>
                </c:pt>
                <c:pt idx="4">
                  <c:v>63.033725910064234</c:v>
                </c:pt>
                <c:pt idx="5">
                  <c:v>62.327576902320558</c:v>
                </c:pt>
                <c:pt idx="6">
                  <c:v>55.772923408845742</c:v>
                </c:pt>
                <c:pt idx="7">
                  <c:v>49.612513721185508</c:v>
                </c:pt>
                <c:pt idx="8">
                  <c:v>52.669891861126928</c:v>
                </c:pt>
                <c:pt idx="9">
                  <c:v>55.594639865996655</c:v>
                </c:pt>
                <c:pt idx="10">
                  <c:v>54.380524861878456</c:v>
                </c:pt>
                <c:pt idx="11">
                  <c:v>54.504247572815544</c:v>
                </c:pt>
                <c:pt idx="12">
                  <c:v>53.333546734955192</c:v>
                </c:pt>
                <c:pt idx="13">
                  <c:v>54.430069930069934</c:v>
                </c:pt>
                <c:pt idx="14">
                  <c:v>49.382591093117412</c:v>
                </c:pt>
                <c:pt idx="15">
                  <c:v>58.306048544920145</c:v>
                </c:pt>
                <c:pt idx="16">
                  <c:v>59.953611025253608</c:v>
                </c:pt>
                <c:pt idx="17">
                  <c:v>54.628946465390406</c:v>
                </c:pt>
                <c:pt idx="18">
                  <c:v>48.951401727867236</c:v>
                </c:pt>
                <c:pt idx="19">
                  <c:v>46.332899213757855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48-40D1-97BA-4D452EC9497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Nederland!$C$6:$V$6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Nederland!$C$45:$V$45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28</c:v>
                </c:pt>
                <c:pt idx="16" formatCode="#,##0">
                  <c:v>28.791200065869599</c:v>
                </c:pt>
                <c:pt idx="17" formatCode="#,##0">
                  <c:v>26.234165051546732</c:v>
                </c:pt>
                <c:pt idx="18" formatCode="#,##0">
                  <c:v>23.507668288039014</c:v>
                </c:pt>
                <c:pt idx="19" formatCode="#,##0">
                  <c:v>23.147916452786571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48-40D1-97BA-4D452EC9497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Nederland!$C$6:$V$6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Nederland!$C$46:$V$46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28</c:v>
                </c:pt>
                <c:pt idx="16" formatCode="#,##0">
                  <c:v>34.051894482477323</c:v>
                </c:pt>
                <c:pt idx="17" formatCode="#,##0">
                  <c:v>31.027641019734684</c:v>
                </c:pt>
                <c:pt idx="18" formatCode="#,##0">
                  <c:v>27.80296195511173</c:v>
                </c:pt>
                <c:pt idx="19" formatCode="#,##0">
                  <c:v>26.31572924655984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48-40D1-97BA-4D452EC9497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Nederland!$C$6:$V$6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Nederland!$C$47:$V$47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28</c:v>
                </c:pt>
                <c:pt idx="16" formatCode="#,##0">
                  <c:v>26.741478664796666</c:v>
                </c:pt>
                <c:pt idx="17" formatCode="#,##0">
                  <c:v>25.539524327849115</c:v>
                </c:pt>
                <c:pt idx="18" formatCode="#,##0">
                  <c:v>24.391594461508305</c:v>
                </c:pt>
                <c:pt idx="19" formatCode="#,##0">
                  <c:v>23.295260817599885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148-40D1-97BA-4D452EC94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Ryan!$C$6:$V$6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Ryan!$C$7:$R$7</c:f>
              <c:numCache>
                <c:formatCode>0</c:formatCode>
                <c:ptCount val="16"/>
                <c:pt idx="0">
                  <c:v>79</c:v>
                </c:pt>
                <c:pt idx="1">
                  <c:v>87</c:v>
                </c:pt>
                <c:pt idx="2">
                  <c:v>101</c:v>
                </c:pt>
                <c:pt idx="3">
                  <c:v>86</c:v>
                </c:pt>
                <c:pt idx="4">
                  <c:v>94</c:v>
                </c:pt>
                <c:pt idx="5">
                  <c:v>87</c:v>
                </c:pt>
                <c:pt idx="6">
                  <c:v>70</c:v>
                </c:pt>
                <c:pt idx="7">
                  <c:v>112</c:v>
                </c:pt>
                <c:pt idx="8">
                  <c:v>106</c:v>
                </c:pt>
                <c:pt idx="9">
                  <c:v>129</c:v>
                </c:pt>
                <c:pt idx="10">
                  <c:v>85</c:v>
                </c:pt>
                <c:pt idx="11">
                  <c:v>123</c:v>
                </c:pt>
                <c:pt idx="12">
                  <c:v>107</c:v>
                </c:pt>
                <c:pt idx="13">
                  <c:v>106</c:v>
                </c:pt>
                <c:pt idx="14">
                  <c:v>84</c:v>
                </c:pt>
                <c:pt idx="15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7F-4BA0-93CF-35AE0305B95B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Ryan!$C$6:$V$6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Ryan!$C$31:$V$31</c:f>
              <c:numCache>
                <c:formatCode>#,##0</c:formatCode>
                <c:ptCount val="20"/>
                <c:pt idx="0">
                  <c:v>122.68679050567596</c:v>
                </c:pt>
                <c:pt idx="1">
                  <c:v>118.96728736789129</c:v>
                </c:pt>
                <c:pt idx="2">
                  <c:v>121.99479979199168</c:v>
                </c:pt>
                <c:pt idx="3">
                  <c:v>116.6358866736621</c:v>
                </c:pt>
                <c:pt idx="4">
                  <c:v>119.13115631691649</c:v>
                </c:pt>
                <c:pt idx="5">
                  <c:v>106.20669185105234</c:v>
                </c:pt>
                <c:pt idx="6">
                  <c:v>98.893203883495147</c:v>
                </c:pt>
                <c:pt idx="7">
                  <c:v>129.12019758507134</c:v>
                </c:pt>
                <c:pt idx="8">
                  <c:v>116.74843483210017</c:v>
                </c:pt>
                <c:pt idx="9">
                  <c:v>105.85203796761587</c:v>
                </c:pt>
                <c:pt idx="10">
                  <c:v>101.88950276243094</c:v>
                </c:pt>
                <c:pt idx="11">
                  <c:v>113.50728155339807</c:v>
                </c:pt>
                <c:pt idx="12">
                  <c:v>108.6696542893726</c:v>
                </c:pt>
                <c:pt idx="13">
                  <c:v>110.81258741258742</c:v>
                </c:pt>
                <c:pt idx="14">
                  <c:v>120.65182186234817</c:v>
                </c:pt>
                <c:pt idx="15">
                  <c:v>117.61094970955719</c:v>
                </c:pt>
                <c:pt idx="16">
                  <c:v>112.3169351541946</c:v>
                </c:pt>
                <c:pt idx="17">
                  <c:v>128.61234711648046</c:v>
                </c:pt>
                <c:pt idx="18">
                  <c:v>126.87940812314434</c:v>
                </c:pt>
                <c:pt idx="19">
                  <c:v>123.37758413934394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7F-4BA0-93CF-35AE0305B95B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Ryan!$C$6:$V$6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Ryan!$C$45:$V$45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81</c:v>
                </c:pt>
                <c:pt idx="16" formatCode="#,##0">
                  <c:v>77.353951906320475</c:v>
                </c:pt>
                <c:pt idx="17" formatCode="#,##0">
                  <c:v>88.576787638918049</c:v>
                </c:pt>
                <c:pt idx="18" formatCode="#,##0">
                  <c:v>87.383292825664114</c:v>
                </c:pt>
                <c:pt idx="19" formatCode="#,##0">
                  <c:v>84.971546781708966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7F-4BA0-93CF-35AE0305B95B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Ryan!$C$6:$V$6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Ryan!$C$46:$V$46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81</c:v>
                </c:pt>
                <c:pt idx="16" formatCode="#,##0">
                  <c:v>87.663355216979525</c:v>
                </c:pt>
                <c:pt idx="17" formatCode="#,##0">
                  <c:v>100.38192241520078</c:v>
                </c:pt>
                <c:pt idx="18" formatCode="#,##0">
                  <c:v>99.029363726400902</c:v>
                </c:pt>
                <c:pt idx="19" formatCode="#,##0">
                  <c:v>96.296190502097787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37F-4BA0-93CF-35AE0305B95B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Ryan!$C$6:$V$6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Ryan!$C$47:$V$47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81</c:v>
                </c:pt>
                <c:pt idx="16" formatCode="#,##0">
                  <c:v>82.194699451253129</c:v>
                </c:pt>
                <c:pt idx="17" formatCode="#,##0">
                  <c:v>83.407019973849771</c:v>
                </c:pt>
                <c:pt idx="18" formatCode="#,##0">
                  <c:v>84.637221467595651</c:v>
                </c:pt>
                <c:pt idx="19" formatCode="#,##0">
                  <c:v>85.885567665656467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37F-4BA0-93CF-35AE0305B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Sanchez!$C$6:$V$6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Sanchez!$C$7:$R$7</c:f>
              <c:numCache>
                <c:formatCode>0</c:formatCode>
                <c:ptCount val="16"/>
                <c:pt idx="0">
                  <c:v>96</c:v>
                </c:pt>
                <c:pt idx="1">
                  <c:v>105</c:v>
                </c:pt>
                <c:pt idx="2">
                  <c:v>108</c:v>
                </c:pt>
                <c:pt idx="3">
                  <c:v>99</c:v>
                </c:pt>
                <c:pt idx="4">
                  <c:v>99</c:v>
                </c:pt>
                <c:pt idx="5">
                  <c:v>101</c:v>
                </c:pt>
                <c:pt idx="6">
                  <c:v>117</c:v>
                </c:pt>
                <c:pt idx="7">
                  <c:v>124</c:v>
                </c:pt>
                <c:pt idx="8">
                  <c:v>99</c:v>
                </c:pt>
                <c:pt idx="9">
                  <c:v>99</c:v>
                </c:pt>
                <c:pt idx="10">
                  <c:v>86</c:v>
                </c:pt>
                <c:pt idx="11">
                  <c:v>90</c:v>
                </c:pt>
                <c:pt idx="12">
                  <c:v>101</c:v>
                </c:pt>
                <c:pt idx="13">
                  <c:v>86</c:v>
                </c:pt>
                <c:pt idx="14">
                  <c:v>91</c:v>
                </c:pt>
                <c:pt idx="15">
                  <c:v>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B0-4960-9A8C-A355EF443751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Sanchez!$C$6:$V$6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Sanchez!$C$31:$V$31</c:f>
              <c:numCache>
                <c:formatCode>#,##0</c:formatCode>
                <c:ptCount val="20"/>
                <c:pt idx="0">
                  <c:v>95.255417956656345</c:v>
                </c:pt>
                <c:pt idx="1">
                  <c:v>105.79265223955713</c:v>
                </c:pt>
                <c:pt idx="2">
                  <c:v>100.86115444617785</c:v>
                </c:pt>
                <c:pt idx="3">
                  <c:v>90.801678908709334</c:v>
                </c:pt>
                <c:pt idx="4">
                  <c:v>91.220556745182023</c:v>
                </c:pt>
                <c:pt idx="5">
                  <c:v>88.637884511602806</c:v>
                </c:pt>
                <c:pt idx="6">
                  <c:v>82.799352750809064</c:v>
                </c:pt>
                <c:pt idx="7">
                  <c:v>82.411086717892431</c:v>
                </c:pt>
                <c:pt idx="8">
                  <c:v>93.689243027888452</c:v>
                </c:pt>
                <c:pt idx="9">
                  <c:v>98.233389168062544</c:v>
                </c:pt>
                <c:pt idx="10">
                  <c:v>104.79212707182322</c:v>
                </c:pt>
                <c:pt idx="11">
                  <c:v>102.35618932038835</c:v>
                </c:pt>
                <c:pt idx="12">
                  <c:v>102.6651728553137</c:v>
                </c:pt>
                <c:pt idx="13">
                  <c:v>92.690909090909088</c:v>
                </c:pt>
                <c:pt idx="14">
                  <c:v>85.137651821862335</c:v>
                </c:pt>
                <c:pt idx="15">
                  <c:v>78.044091519148537</c:v>
                </c:pt>
                <c:pt idx="16">
                  <c:v>96.664359757301256</c:v>
                </c:pt>
                <c:pt idx="17">
                  <c:v>90.10797765225152</c:v>
                </c:pt>
                <c:pt idx="18">
                  <c:v>98.929982093750681</c:v>
                </c:pt>
                <c:pt idx="19">
                  <c:v>107.69803094965134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B0-4960-9A8C-A355EF443751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Sanchez!$C$6:$V$6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Sanchez!$C$45:$V$45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106</c:v>
                </c:pt>
                <c:pt idx="16" formatCode="#,##0">
                  <c:v>131.29017116894644</c:v>
                </c:pt>
                <c:pt idx="17" formatCode="#,##0">
                  <c:v>122.38524973790184</c:v>
                </c:pt>
                <c:pt idx="18" formatCode="#,##0">
                  <c:v>134.36735437383666</c:v>
                </c:pt>
                <c:pt idx="19" formatCode="#,##0">
                  <c:v>146.27617617743769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B0-4960-9A8C-A355EF443751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Sanchez!$C$6:$V$6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Sanchez!$C$46:$V$46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106</c:v>
                </c:pt>
                <c:pt idx="16" formatCode="#,##0">
                  <c:v>104.84843006418092</c:v>
                </c:pt>
                <c:pt idx="17" formatCode="#,##0">
                  <c:v>97.736953069544001</c:v>
                </c:pt>
                <c:pt idx="18" formatCode="#,##0">
                  <c:v>107.30587090061206</c:v>
                </c:pt>
                <c:pt idx="19" formatCode="#,##0">
                  <c:v>116.8162650063133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B0-4960-9A8C-A355EF443751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Sanchez!$C$6:$V$6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Sanchez!$C$47:$V$47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106</c:v>
                </c:pt>
                <c:pt idx="16" formatCode="#,##0">
                  <c:v>111.80827383478884</c:v>
                </c:pt>
                <c:pt idx="17" formatCode="#,##0">
                  <c:v>117.93481224448232</c:v>
                </c:pt>
                <c:pt idx="18" formatCode="#,##0">
                  <c:v>124.39705454797628</c:v>
                </c:pt>
                <c:pt idx="19" formatCode="#,##0">
                  <c:v>131.21339565227638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5B0-4960-9A8C-A355EF443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Superior!$C$6:$V$6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Superior!$C$7:$R$7</c:f>
              <c:numCache>
                <c:formatCode>0</c:formatCode>
                <c:ptCount val="16"/>
                <c:pt idx="0">
                  <c:v>83</c:v>
                </c:pt>
                <c:pt idx="1">
                  <c:v>75</c:v>
                </c:pt>
                <c:pt idx="2">
                  <c:v>70</c:v>
                </c:pt>
                <c:pt idx="3">
                  <c:v>65</c:v>
                </c:pt>
                <c:pt idx="4">
                  <c:v>48</c:v>
                </c:pt>
                <c:pt idx="5">
                  <c:v>66</c:v>
                </c:pt>
                <c:pt idx="6">
                  <c:v>75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62</c:v>
                </c:pt>
                <c:pt idx="11">
                  <c:v>50</c:v>
                </c:pt>
                <c:pt idx="12">
                  <c:v>60</c:v>
                </c:pt>
                <c:pt idx="13">
                  <c:v>66</c:v>
                </c:pt>
                <c:pt idx="14">
                  <c:v>39</c:v>
                </c:pt>
                <c:pt idx="15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35-4C3D-8F9E-559627E69B3C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Superior!$C$6:$V$6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Superior!$C$31:$V$31</c:f>
              <c:numCache>
                <c:formatCode>#,##0</c:formatCode>
                <c:ptCount val="20"/>
                <c:pt idx="0">
                  <c:v>73.644994840041278</c:v>
                </c:pt>
                <c:pt idx="1">
                  <c:v>62.629089079013596</c:v>
                </c:pt>
                <c:pt idx="2">
                  <c:v>56.342173686947476</c:v>
                </c:pt>
                <c:pt idx="3">
                  <c:v>56.77387198321091</c:v>
                </c:pt>
                <c:pt idx="4">
                  <c:v>50.788008565310491</c:v>
                </c:pt>
                <c:pt idx="5">
                  <c:v>50.689692390717752</c:v>
                </c:pt>
                <c:pt idx="6">
                  <c:v>40.307982740021572</c:v>
                </c:pt>
                <c:pt idx="7">
                  <c:v>30.236004390779364</c:v>
                </c:pt>
                <c:pt idx="8">
                  <c:v>36.707455890722827</c:v>
                </c:pt>
                <c:pt idx="9">
                  <c:v>35.049692908989392</c:v>
                </c:pt>
                <c:pt idx="10">
                  <c:v>37.321132596685082</c:v>
                </c:pt>
                <c:pt idx="11">
                  <c:v>39.757281553398059</c:v>
                </c:pt>
                <c:pt idx="12">
                  <c:v>43.665172855313699</c:v>
                </c:pt>
                <c:pt idx="13">
                  <c:v>40.820979020979024</c:v>
                </c:pt>
                <c:pt idx="14">
                  <c:v>37.92307692307692</c:v>
                </c:pt>
                <c:pt idx="15">
                  <c:v>36.551904918330621</c:v>
                </c:pt>
                <c:pt idx="16">
                  <c:v>37.360311450686851</c:v>
                </c:pt>
                <c:pt idx="17">
                  <c:v>38.007632118243826</c:v>
                </c:pt>
                <c:pt idx="18">
                  <c:v>34.624929561051552</c:v>
                </c:pt>
                <c:pt idx="19">
                  <c:v>26.241222777774567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35-4C3D-8F9E-559627E69B3C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Superior!$C$6:$V$6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Superior!$C$45:$V$45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55.19430034754069</c:v>
                </c:pt>
                <c:pt idx="17" formatCode="#,##0">
                  <c:v>56.150620302032223</c:v>
                </c:pt>
                <c:pt idx="18" formatCode="#,##0">
                  <c:v>51.15318067483576</c:v>
                </c:pt>
                <c:pt idx="19" formatCode="#,##0">
                  <c:v>49.549992021845469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35-4C3D-8F9E-559627E69B3C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Superior!$C$6:$V$6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Superior!$C$46:$V$46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50.468464557368939</c:v>
                </c:pt>
                <c:pt idx="17" formatCode="#,##0">
                  <c:v>51.342902668276359</c:v>
                </c:pt>
                <c:pt idx="18" formatCode="#,##0">
                  <c:v>46.773352857613823</c:v>
                </c:pt>
                <c:pt idx="19" formatCode="#,##0">
                  <c:v>35.448157959020186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35-4C3D-8F9E-559627E69B3C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Superior!$C$6:$V$6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Superior!$C$47:$V$47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54</c:v>
                </c:pt>
                <c:pt idx="16" formatCode="#,##0">
                  <c:v>52.145727751900431</c:v>
                </c:pt>
                <c:pt idx="17" formatCode="#,##0">
                  <c:v>50.355128199542939</c:v>
                </c:pt>
                <c:pt idx="18" formatCode="#,##0">
                  <c:v>48.626014926026116</c:v>
                </c:pt>
                <c:pt idx="19" formatCode="#,##0">
                  <c:v>46.956276592451935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35-4C3D-8F9E-559627E69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0"/>
    </mc:Choice>
    <mc:Fallback>
      <c:style val="30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Adjusted Births and Resident Kindergarten Class Size Trends</a:t>
            </a:r>
          </a:p>
        </c:rich>
      </c:tx>
      <c:layout>
        <c:manualLayout>
          <c:xMode val="edge"/>
          <c:yMode val="edge"/>
          <c:x val="0.27466723089556228"/>
          <c:y val="2.874389192296637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6049541312134"/>
          <c:y val="0.12674200433195348"/>
          <c:w val="0.79190825235137341"/>
          <c:h val="0.72680085009494533"/>
        </c:manualLayout>
      </c:layout>
      <c:lineChart>
        <c:grouping val="standard"/>
        <c:varyColors val="0"/>
        <c:ser>
          <c:idx val="2"/>
          <c:order val="0"/>
          <c:tx>
            <c:v>K Population Trend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cat>
            <c:strRef>
              <c:f>Whittier!$C$6:$V$6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Whittier!$C$7:$R$7</c:f>
              <c:numCache>
                <c:formatCode>0</c:formatCode>
                <c:ptCount val="16"/>
                <c:pt idx="0">
                  <c:v>88</c:v>
                </c:pt>
                <c:pt idx="1">
                  <c:v>83</c:v>
                </c:pt>
                <c:pt idx="2">
                  <c:v>83</c:v>
                </c:pt>
                <c:pt idx="3">
                  <c:v>91</c:v>
                </c:pt>
                <c:pt idx="4">
                  <c:v>91</c:v>
                </c:pt>
                <c:pt idx="5">
                  <c:v>100</c:v>
                </c:pt>
                <c:pt idx="6">
                  <c:v>84</c:v>
                </c:pt>
                <c:pt idx="7">
                  <c:v>76</c:v>
                </c:pt>
                <c:pt idx="8">
                  <c:v>65</c:v>
                </c:pt>
                <c:pt idx="9">
                  <c:v>71</c:v>
                </c:pt>
                <c:pt idx="10">
                  <c:v>55</c:v>
                </c:pt>
                <c:pt idx="11">
                  <c:v>58</c:v>
                </c:pt>
                <c:pt idx="12">
                  <c:v>55</c:v>
                </c:pt>
                <c:pt idx="13">
                  <c:v>52</c:v>
                </c:pt>
                <c:pt idx="14">
                  <c:v>45</c:v>
                </c:pt>
                <c:pt idx="15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82-4A1D-BC17-750AC2BBF8A0}"/>
            </c:ext>
          </c:extLst>
        </c:ser>
        <c:ser>
          <c:idx val="3"/>
          <c:order val="1"/>
          <c:tx>
            <c:v>Adj Births</c:v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cat>
            <c:strRef>
              <c:f>Whittier!$C$6:$V$6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Whittier!$C$31:$V$31</c:f>
              <c:numCache>
                <c:formatCode>#,##0</c:formatCode>
                <c:ptCount val="20"/>
                <c:pt idx="0">
                  <c:v>123.90505675954593</c:v>
                </c:pt>
                <c:pt idx="1">
                  <c:v>114.40161046804226</c:v>
                </c:pt>
                <c:pt idx="2">
                  <c:v>114.86531461258448</c:v>
                </c:pt>
                <c:pt idx="3">
                  <c:v>111.06768100734521</c:v>
                </c:pt>
                <c:pt idx="4">
                  <c:v>113.68040685224838</c:v>
                </c:pt>
                <c:pt idx="5">
                  <c:v>108.27576902320561</c:v>
                </c:pt>
                <c:pt idx="6">
                  <c:v>92.566343042071196</c:v>
                </c:pt>
                <c:pt idx="7">
                  <c:v>108.91383095499449</c:v>
                </c:pt>
                <c:pt idx="8">
                  <c:v>116.24815025611838</c:v>
                </c:pt>
                <c:pt idx="9">
                  <c:v>113.55946398659967</c:v>
                </c:pt>
                <c:pt idx="10">
                  <c:v>106.48066298342542</c:v>
                </c:pt>
                <c:pt idx="11">
                  <c:v>104.99393203883496</c:v>
                </c:pt>
                <c:pt idx="12">
                  <c:v>90.004481434058903</c:v>
                </c:pt>
                <c:pt idx="13">
                  <c:v>83.833566433566432</c:v>
                </c:pt>
                <c:pt idx="14">
                  <c:v>87.959514170040478</c:v>
                </c:pt>
                <c:pt idx="15">
                  <c:v>60.83624294686237</c:v>
                </c:pt>
                <c:pt idx="16">
                  <c:v>71.364898136980671</c:v>
                </c:pt>
                <c:pt idx="17">
                  <c:v>69.485859924237161</c:v>
                </c:pt>
                <c:pt idx="18">
                  <c:v>60.306491202913577</c:v>
                </c:pt>
                <c:pt idx="19">
                  <c:v>56.982228333484258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82-4A1D-BC17-750AC2BBF8A0}"/>
            </c:ext>
          </c:extLst>
        </c:ser>
        <c:ser>
          <c:idx val="0"/>
          <c:order val="2"/>
          <c:tx>
            <c:v>K Projection A</c:v>
          </c:tx>
          <c:spPr>
            <a:ln>
              <a:solidFill>
                <a:schemeClr val="accent5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Whittier!$C$6:$V$6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Whittier!$C$45:$V$45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42</c:v>
                </c:pt>
                <c:pt idx="16" formatCode="#,##0">
                  <c:v>49.268751266760717</c:v>
                </c:pt>
                <c:pt idx="17" formatCode="#,##0">
                  <c:v>47.971504738829005</c:v>
                </c:pt>
                <c:pt idx="18" formatCode="#,##0">
                  <c:v>41.634271083023926</c:v>
                </c:pt>
                <c:pt idx="19" formatCode="#,##0">
                  <c:v>39.598242457408247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82-4A1D-BC17-750AC2BBF8A0}"/>
            </c:ext>
          </c:extLst>
        </c:ser>
        <c:ser>
          <c:idx val="1"/>
          <c:order val="3"/>
          <c:tx>
            <c:v>K Projection B</c:v>
          </c:tx>
          <c:spPr>
            <a:ln>
              <a:solidFill>
                <a:srgbClr val="00B0F0"/>
              </a:solidFill>
              <a:prstDash val="dash"/>
            </a:ln>
          </c:spPr>
          <c:marker>
            <c:symbol val="none"/>
          </c:marker>
          <c:cat>
            <c:strRef>
              <c:f>Whittier!$C$6:$V$6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Whittier!$C$46:$V$46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42</c:v>
                </c:pt>
                <c:pt idx="16" formatCode="#,##0">
                  <c:v>43.413662416026277</c:v>
                </c:pt>
                <c:pt idx="17" formatCode="#,##0">
                  <c:v>42.270580414027478</c:v>
                </c:pt>
                <c:pt idx="18" formatCode="#,##0">
                  <c:v>36.686462377526439</c:v>
                </c:pt>
                <c:pt idx="19" formatCode="#,##0">
                  <c:v>34.664201717691626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82-4A1D-BC17-750AC2BBF8A0}"/>
            </c:ext>
          </c:extLst>
        </c:ser>
        <c:ser>
          <c:idx val="4"/>
          <c:order val="4"/>
          <c:tx>
            <c:v>K Projection C</c:v>
          </c:tx>
          <c:spPr>
            <a:ln>
              <a:solidFill>
                <a:schemeClr val="accent5">
                  <a:lumMod val="60000"/>
                  <a:lumOff val="40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Whittier!$C$6:$V$6</c:f>
              <c:strCache>
                <c:ptCount val="20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  <c:pt idx="14">
                  <c:v>2024/25</c:v>
                </c:pt>
                <c:pt idx="15">
                  <c:v>2025/26</c:v>
                </c:pt>
                <c:pt idx="16">
                  <c:v>2026/27</c:v>
                </c:pt>
                <c:pt idx="17">
                  <c:v>2027/28</c:v>
                </c:pt>
                <c:pt idx="18">
                  <c:v>2028/29</c:v>
                </c:pt>
                <c:pt idx="19">
                  <c:v>2029/30</c:v>
                </c:pt>
              </c:strCache>
            </c:strRef>
          </c:cat>
          <c:val>
            <c:numRef>
              <c:f>Whittier!$C$47:$V$47</c:f>
              <c:numCache>
                <c:formatCode>General</c:formatCode>
                <c:ptCount val="20"/>
                <c:pt idx="13">
                  <c:v>0</c:v>
                </c:pt>
                <c:pt idx="15" formatCode="#,##0">
                  <c:v>42</c:v>
                </c:pt>
                <c:pt idx="16" formatCode="#,##0">
                  <c:v>41.640150999261778</c:v>
                </c:pt>
                <c:pt idx="17" formatCode="#,##0">
                  <c:v>41.283385124793369</c:v>
                </c:pt>
                <c:pt idx="18" formatCode="#,##0">
                  <c:v>40.929675960882705</c:v>
                </c:pt>
                <c:pt idx="19" formatCode="#,##0">
                  <c:v>40.578997318143109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82-4A1D-BC17-750AC2BBF8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6003712"/>
        <c:axId val="216005248"/>
      </c:lineChart>
      <c:catAx>
        <c:axId val="21600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5248"/>
        <c:crosses val="autoZero"/>
        <c:auto val="1"/>
        <c:lblAlgn val="ctr"/>
        <c:lblOffset val="100"/>
        <c:noMultiLvlLbl val="0"/>
      </c:catAx>
      <c:valAx>
        <c:axId val="216005248"/>
        <c:scaling>
          <c:orientation val="minMax"/>
        </c:scaling>
        <c:delete val="0"/>
        <c:axPos val="l"/>
        <c:majorGridlines/>
        <c:numFmt formatCode="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600371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78" l="0.70000000000000062" r="0.70000000000000062" t="0.75000000000000078" header="0.30000000000000032" footer="0.30000000000000032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EAA7D44-5262-453B-8141-1B1856783D53}">
  <sheetPr/>
  <sheetViews>
    <sheetView zoomScale="116" workbookViewId="0" zoomToFit="1"/>
  </sheetViews>
  <pageMargins left="0.7" right="0.7" top="0.75" bottom="0.75" header="0.3" footer="0.3"/>
  <pageSetup paperSize="5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1D10A3-6959-4D1B-9029-9EBB79329B4E}">
  <sheetPr/>
  <sheetViews>
    <sheetView zoomScale="116" workbookViewId="0" zoomToFit="1"/>
  </sheetViews>
  <pageMargins left="0.7" right="0.7" top="0.75" bottom="0.75" header="0.3" footer="0.3"/>
  <pageSetup paperSize="5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51C1A3A-518F-460E-A2D1-09A66A62EE62}">
  <sheetPr/>
  <sheetViews>
    <sheetView zoomScale="116" workbookViewId="0" zoomToFit="1"/>
  </sheetViews>
  <pageMargins left="0.7" right="0.7" top="0.75" bottom="0.75" header="0.3" footer="0.3"/>
  <pageSetup paperSize="5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6</xdr:row>
      <xdr:rowOff>83820</xdr:rowOff>
    </xdr:from>
    <xdr:to>
      <xdr:col>9</xdr:col>
      <xdr:colOff>243840</xdr:colOff>
      <xdr:row>22</xdr:row>
      <xdr:rowOff>289560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3E77CE-FF2E-4221-93C1-C28284C1A9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absoluteAnchor>
    <xdr:pos x="2" y="5781675"/>
    <xdr:ext cx="5895974" cy="3609975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ED09B08-C0FD-412D-AD56-C01ADE94496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1405366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FD3880-9B51-454A-8862-2D0839C4D4F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405366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0C46119-E7A4-434E-B80C-88C6CC0F36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36</xdr:row>
      <xdr:rowOff>190500</xdr:rowOff>
    </xdr:from>
    <xdr:to>
      <xdr:col>13</xdr:col>
      <xdr:colOff>514350</xdr:colOff>
      <xdr:row>65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67D338-295F-4BC5-8FB7-2958361F0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1405366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08A7F0-0BDE-478F-911F-CF37186D1B6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0.19601</cdr:x>
      <cdr:y>0.23939</cdr:y>
    </cdr:from>
    <cdr:to>
      <cdr:x>0.2367</cdr:x>
      <cdr:y>0.27701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26D8B0C9-12D0-4C93-9998-E3B1A84F3FD5}"/>
            </a:ext>
          </a:extLst>
        </cdr:cNvPr>
        <cdr:cNvSpPr txBox="1"/>
      </cdr:nvSpPr>
      <cdr:spPr>
        <a:xfrm xmlns:a="http://schemas.openxmlformats.org/drawingml/2006/main">
          <a:off x="2242489" y="1509046"/>
          <a:ext cx="465522" cy="237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/>
            <a:t>100%</a:t>
          </a:r>
        </a:p>
      </cdr:txBody>
    </cdr:sp>
  </cdr:relSizeAnchor>
  <cdr:relSizeAnchor xmlns:cdr="http://schemas.openxmlformats.org/drawingml/2006/chartDrawing">
    <cdr:from>
      <cdr:x>0.2483</cdr:x>
      <cdr:y>0.31153</cdr:y>
    </cdr:from>
    <cdr:to>
      <cdr:x>0.28899</cdr:x>
      <cdr:y>0.34915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2840671" y="1963776"/>
          <a:ext cx="465522" cy="237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95%</a:t>
          </a:r>
        </a:p>
      </cdr:txBody>
    </cdr:sp>
  </cdr:relSizeAnchor>
  <cdr:relSizeAnchor xmlns:cdr="http://schemas.openxmlformats.org/drawingml/2006/chartDrawing">
    <cdr:from>
      <cdr:x>0.29753</cdr:x>
      <cdr:y>0.28646</cdr:y>
    </cdr:from>
    <cdr:to>
      <cdr:x>0.33822</cdr:x>
      <cdr:y>0.32407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3403974" y="1805734"/>
          <a:ext cx="465522" cy="237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91%</a:t>
          </a:r>
        </a:p>
      </cdr:txBody>
    </cdr:sp>
  </cdr:relSizeAnchor>
  <cdr:relSizeAnchor xmlns:cdr="http://schemas.openxmlformats.org/drawingml/2006/chartDrawing">
    <cdr:from>
      <cdr:x>0.3353</cdr:x>
      <cdr:y>0.33362</cdr:y>
    </cdr:from>
    <cdr:to>
      <cdr:x>0.37599</cdr:x>
      <cdr:y>0.37124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3836050" y="2102996"/>
          <a:ext cx="465522" cy="237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96%</a:t>
          </a:r>
        </a:p>
      </cdr:txBody>
    </cdr:sp>
  </cdr:relSizeAnchor>
  <cdr:relSizeAnchor xmlns:cdr="http://schemas.openxmlformats.org/drawingml/2006/chartDrawing">
    <cdr:from>
      <cdr:x>0.39388</cdr:x>
      <cdr:y>0.48169</cdr:y>
    </cdr:from>
    <cdr:to>
      <cdr:x>0.43456</cdr:x>
      <cdr:y>0.51931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4506276" y="3036370"/>
          <a:ext cx="465407" cy="237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79%</a:t>
          </a:r>
        </a:p>
      </cdr:txBody>
    </cdr:sp>
  </cdr:relSizeAnchor>
  <cdr:relSizeAnchor xmlns:cdr="http://schemas.openxmlformats.org/drawingml/2006/chartDrawing">
    <cdr:from>
      <cdr:x>0.44673</cdr:x>
      <cdr:y>0.33343</cdr:y>
    </cdr:from>
    <cdr:to>
      <cdr:x>0.48741</cdr:x>
      <cdr:y>0.37105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5110875" y="2101804"/>
          <a:ext cx="465408" cy="237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92%</a:t>
          </a:r>
        </a:p>
      </cdr:txBody>
    </cdr:sp>
  </cdr:relSizeAnchor>
  <cdr:relSizeAnchor xmlns:cdr="http://schemas.openxmlformats.org/drawingml/2006/chartDrawing">
    <cdr:from>
      <cdr:x>0.49165</cdr:x>
      <cdr:y>0.42839</cdr:y>
    </cdr:from>
    <cdr:to>
      <cdr:x>0.53234</cdr:x>
      <cdr:y>0.46601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5624823" y="2700402"/>
          <a:ext cx="465522" cy="237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/>
            <a:t>89%</a:t>
          </a:r>
        </a:p>
      </cdr:txBody>
    </cdr:sp>
  </cdr:relSizeAnchor>
  <cdr:relSizeAnchor xmlns:cdr="http://schemas.openxmlformats.org/drawingml/2006/chartDrawing">
    <cdr:from>
      <cdr:x>0.55024</cdr:x>
      <cdr:y>0.42816</cdr:y>
    </cdr:from>
    <cdr:to>
      <cdr:x>0.59093</cdr:x>
      <cdr:y>0.46578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F1924BF-BE93-42C7-9115-11330E3261C5}"/>
            </a:ext>
          </a:extLst>
        </cdr:cNvPr>
        <cdr:cNvSpPr txBox="1"/>
      </cdr:nvSpPr>
      <cdr:spPr>
        <a:xfrm xmlns:a="http://schemas.openxmlformats.org/drawingml/2006/main">
          <a:off x="6295113" y="2698986"/>
          <a:ext cx="465522" cy="2371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ysClr val="windowText" lastClr="000000"/>
              </a:solidFill>
            </a:rPr>
            <a:t>87%</a:t>
          </a:r>
        </a:p>
      </cdr:txBody>
    </cdr:sp>
  </cdr:relSizeAnchor>
  <cdr:relSizeAnchor xmlns:cdr="http://schemas.openxmlformats.org/drawingml/2006/chartDrawing">
    <cdr:from>
      <cdr:x>0.59805</cdr:x>
      <cdr:y>0.47091</cdr:y>
    </cdr:from>
    <cdr:to>
      <cdr:x>0.63874</cdr:x>
      <cdr:y>0.50853</cdr:y>
    </cdr:to>
    <cdr:sp macro="" textlink="">
      <cdr:nvSpPr>
        <cdr:cNvPr id="11" name="TextBox 1">
          <a:extLst xmlns:a="http://schemas.openxmlformats.org/drawingml/2006/main">
            <a:ext uri="{FF2B5EF4-FFF2-40B4-BE49-F238E27FC236}">
              <a16:creationId xmlns:a16="http://schemas.microsoft.com/office/drawing/2014/main" id="{44D8EDA2-C517-4E12-99B5-4025E3B63770}"/>
            </a:ext>
          </a:extLst>
        </cdr:cNvPr>
        <cdr:cNvSpPr txBox="1"/>
      </cdr:nvSpPr>
      <cdr:spPr>
        <a:xfrm xmlns:a="http://schemas.openxmlformats.org/drawingml/2006/main">
          <a:off x="6842056" y="2968410"/>
          <a:ext cx="465522" cy="23714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0">
              <a:solidFill>
                <a:sysClr val="windowText" lastClr="000000"/>
              </a:solidFill>
            </a:rPr>
            <a:t>93%</a:t>
          </a:r>
        </a:p>
      </cdr:txBody>
    </cdr:sp>
  </cdr:relSizeAnchor>
  <cdr:relSizeAnchor xmlns:cdr="http://schemas.openxmlformats.org/drawingml/2006/chartDrawing">
    <cdr:from>
      <cdr:x>0.66676</cdr:x>
      <cdr:y>0.44159</cdr:y>
    </cdr:from>
    <cdr:to>
      <cdr:x>0.71312</cdr:x>
      <cdr:y>0.50252</cdr:y>
    </cdr:to>
    <cdr:pic>
      <cdr:nvPicPr>
        <cdr:cNvPr id="20" name="chart">
          <a:extLst xmlns:a="http://schemas.openxmlformats.org/drawingml/2006/main">
            <a:ext uri="{FF2B5EF4-FFF2-40B4-BE49-F238E27FC236}">
              <a16:creationId xmlns:a16="http://schemas.microsoft.com/office/drawing/2014/main" id="{85CF219D-C685-4621-8846-6B26C97D334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7628212" y="2783600"/>
          <a:ext cx="530398" cy="384081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64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F4C1F0-9CB4-43DC-A6A4-9D89B18091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35</xdr:row>
      <xdr:rowOff>180975</xdr:rowOff>
    </xdr:from>
    <xdr:to>
      <xdr:col>13</xdr:col>
      <xdr:colOff>457200</xdr:colOff>
      <xdr:row>63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CD8C22-6743-42DE-95FA-0CA359834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BCD646-68FB-423C-B3A6-9801ECA623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8B0ED9-B894-42AB-8417-CD3BAA662A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209AD0-B79E-4B8F-93E8-8D5CD5F7F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32BC5F-011D-420C-9FBE-699C77A45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1E0D762-8111-4FAF-9F0E-C0351F0FA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E49D4C-72DA-48C6-8974-5F8416D7C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3B0706-A0B5-428E-83EA-11F7F2EA4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96D4FB-B18C-4D31-88BB-02C66C961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BFC85B-2035-415F-9C5F-63407B04E0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91D76D-61F7-46DC-8914-109A99A2B8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3527AE-9D8B-4C8B-BFB4-6B7844163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F33847-71AB-4900-B15D-52E0873D22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758B5C-A796-4A4C-A733-F2A137795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36E80A-5005-472B-96E8-EC6D155122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E246F11-5E91-4812-8E72-79D2BDEDD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734748-C2AF-4EA1-A03C-407E930338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4475AE-A5BC-4979-B9C0-4BB31EC49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654290-D9FF-4D2C-BF2B-30066A174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753FB2-F3C9-4561-B72D-BFEC6E5EA9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95D9A6-2B21-4E5A-85B0-052AFE596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220EAB9-2011-4277-B3C2-06AE3180E1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36</xdr:row>
      <xdr:rowOff>28575</xdr:rowOff>
    </xdr:from>
    <xdr:to>
      <xdr:col>13</xdr:col>
      <xdr:colOff>304800</xdr:colOff>
      <xdr:row>64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84DB65-C159-4E1B-AC31-B8C31A42E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B92160-0D36-4567-94B7-64CE4E1FD5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D8DAC0-AF38-47AC-AFCF-2B3149D2B6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04E074-952F-4029-9B2D-73F09D9498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4D98189-92B5-4209-B550-6B8CB30153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35</xdr:row>
      <xdr:rowOff>190500</xdr:rowOff>
    </xdr:from>
    <xdr:to>
      <xdr:col>13</xdr:col>
      <xdr:colOff>514350</xdr:colOff>
      <xdr:row>63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8EC8C0-B8B1-4A3A-9477-8D0282AC73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42A3-F1DC-4D2A-8D3F-434EA65338AA}">
  <dimension ref="A1:Y42"/>
  <sheetViews>
    <sheetView workbookViewId="0">
      <selection activeCell="W6" sqref="W6"/>
    </sheetView>
  </sheetViews>
  <sheetFormatPr defaultColWidth="6.7109375" defaultRowHeight="15" x14ac:dyDescent="0.25"/>
  <cols>
    <col min="1" max="1" width="12.5703125" customWidth="1"/>
    <col min="2" max="5" width="5.7109375" hidden="1" customWidth="1"/>
    <col min="6" max="20" width="5.7109375" customWidth="1"/>
    <col min="22" max="22" width="6.7109375" customWidth="1"/>
    <col min="23" max="23" width="7" customWidth="1"/>
    <col min="24" max="24" width="12.28515625" hidden="1" customWidth="1"/>
  </cols>
  <sheetData>
    <row r="1" spans="1:24" ht="20.25" x14ac:dyDescent="0.25">
      <c r="A1" s="2" t="s">
        <v>0</v>
      </c>
      <c r="B1" s="2"/>
      <c r="C1" s="2"/>
      <c r="D1" s="2"/>
      <c r="E1" s="2"/>
      <c r="F1" s="2"/>
    </row>
    <row r="2" spans="1:24" x14ac:dyDescent="0.25">
      <c r="A2" s="1">
        <v>45811</v>
      </c>
    </row>
    <row r="3" spans="1:24" ht="10.5" customHeight="1" x14ac:dyDescent="0.25">
      <c r="O3" s="3"/>
      <c r="P3" s="3"/>
      <c r="Q3" s="3"/>
      <c r="R3" s="401" t="s">
        <v>206</v>
      </c>
      <c r="S3" s="401"/>
      <c r="T3" s="312"/>
    </row>
    <row r="4" spans="1:24" x14ac:dyDescent="0.25">
      <c r="A4" s="4" t="s">
        <v>1</v>
      </c>
      <c r="B4" s="5" t="s">
        <v>2</v>
      </c>
      <c r="C4" s="6" t="s">
        <v>3</v>
      </c>
      <c r="D4" s="6" t="s">
        <v>4</v>
      </c>
      <c r="E4" s="5" t="s">
        <v>5</v>
      </c>
      <c r="F4" s="5" t="s">
        <v>8</v>
      </c>
      <c r="G4" s="7">
        <v>2008</v>
      </c>
      <c r="H4" s="8">
        <v>2009</v>
      </c>
      <c r="I4" s="8">
        <v>2010</v>
      </c>
      <c r="J4" s="8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10">
        <v>2019</v>
      </c>
      <c r="S4" s="10">
        <v>2020</v>
      </c>
      <c r="T4" s="9">
        <v>2021</v>
      </c>
      <c r="U4" s="9">
        <v>2022</v>
      </c>
      <c r="V4" s="9">
        <v>2023</v>
      </c>
      <c r="W4" s="8">
        <v>2024</v>
      </c>
    </row>
    <row r="5" spans="1:24" ht="13.5" customHeight="1" x14ac:dyDescent="0.25">
      <c r="A5" s="11" t="s">
        <v>10</v>
      </c>
      <c r="B5" s="12">
        <v>62</v>
      </c>
      <c r="C5" s="13">
        <v>58</v>
      </c>
      <c r="D5" s="13">
        <v>52</v>
      </c>
      <c r="E5" s="12">
        <v>57</v>
      </c>
      <c r="F5" s="12">
        <v>52</v>
      </c>
      <c r="G5" s="12">
        <v>56</v>
      </c>
      <c r="H5" s="14">
        <v>65</v>
      </c>
      <c r="I5" s="15">
        <v>56</v>
      </c>
      <c r="J5" s="15">
        <v>51</v>
      </c>
      <c r="K5" s="16">
        <v>61</v>
      </c>
      <c r="L5" s="16">
        <v>67</v>
      </c>
      <c r="M5" s="16">
        <v>54</v>
      </c>
      <c r="N5" s="16">
        <v>70</v>
      </c>
      <c r="O5" s="16">
        <v>61</v>
      </c>
      <c r="P5" s="16">
        <v>66</v>
      </c>
      <c r="Q5" s="16">
        <v>66</v>
      </c>
      <c r="R5" s="17">
        <v>48</v>
      </c>
      <c r="S5" s="17">
        <v>65</v>
      </c>
      <c r="T5">
        <v>57</v>
      </c>
      <c r="U5">
        <v>56</v>
      </c>
      <c r="V5" s="247">
        <v>66</v>
      </c>
      <c r="W5" s="247">
        <v>64</v>
      </c>
      <c r="X5" s="310">
        <f>W5-V5</f>
        <v>-2</v>
      </c>
    </row>
    <row r="6" spans="1:24" ht="13.5" customHeight="1" x14ac:dyDescent="0.25">
      <c r="A6" s="11" t="s">
        <v>11</v>
      </c>
      <c r="B6" s="12">
        <v>9</v>
      </c>
      <c r="C6" s="21">
        <v>7</v>
      </c>
      <c r="D6" s="21">
        <v>9</v>
      </c>
      <c r="E6" s="12">
        <v>7</v>
      </c>
      <c r="F6" s="12">
        <v>5</v>
      </c>
      <c r="G6" s="12">
        <v>6</v>
      </c>
      <c r="H6" s="14">
        <v>2</v>
      </c>
      <c r="I6" s="15">
        <v>2</v>
      </c>
      <c r="J6" s="15">
        <v>2</v>
      </c>
      <c r="K6" s="16">
        <v>8</v>
      </c>
      <c r="L6" s="16">
        <v>3</v>
      </c>
      <c r="M6" s="16">
        <v>4</v>
      </c>
      <c r="N6" s="16">
        <v>6</v>
      </c>
      <c r="O6" s="16">
        <v>1</v>
      </c>
      <c r="P6" s="16">
        <v>4</v>
      </c>
      <c r="Q6" s="16">
        <v>5</v>
      </c>
      <c r="R6" s="17">
        <v>3</v>
      </c>
      <c r="S6" s="17">
        <v>6</v>
      </c>
      <c r="T6">
        <v>2</v>
      </c>
      <c r="U6">
        <v>2</v>
      </c>
      <c r="V6" s="247">
        <v>7</v>
      </c>
      <c r="W6" s="247">
        <v>3</v>
      </c>
      <c r="X6" s="310">
        <f t="shared" ref="X6:X34" si="0">W6-V6</f>
        <v>-4</v>
      </c>
    </row>
    <row r="7" spans="1:24" ht="13.5" customHeight="1" x14ac:dyDescent="0.25">
      <c r="A7" s="22" t="s">
        <v>12</v>
      </c>
      <c r="B7" s="23">
        <v>17</v>
      </c>
      <c r="C7" s="24">
        <v>18</v>
      </c>
      <c r="D7" s="24">
        <v>17</v>
      </c>
      <c r="E7" s="23">
        <v>26</v>
      </c>
      <c r="F7" s="23">
        <v>22</v>
      </c>
      <c r="G7" s="23">
        <v>27</v>
      </c>
      <c r="H7" s="25">
        <v>25</v>
      </c>
      <c r="I7" s="26">
        <v>31</v>
      </c>
      <c r="J7" s="26">
        <v>24</v>
      </c>
      <c r="K7" s="27">
        <v>26</v>
      </c>
      <c r="L7" s="27">
        <v>23</v>
      </c>
      <c r="M7" s="27">
        <v>25</v>
      </c>
      <c r="N7" s="27">
        <v>17</v>
      </c>
      <c r="O7" s="27">
        <v>17</v>
      </c>
      <c r="P7" s="27">
        <v>16</v>
      </c>
      <c r="Q7" s="27">
        <v>15</v>
      </c>
      <c r="R7" s="28">
        <v>8</v>
      </c>
      <c r="S7" s="28">
        <v>11</v>
      </c>
      <c r="T7">
        <v>18</v>
      </c>
      <c r="U7">
        <v>22</v>
      </c>
      <c r="V7" s="247">
        <v>11</v>
      </c>
      <c r="W7" s="247">
        <v>28</v>
      </c>
      <c r="X7" s="310">
        <f t="shared" si="0"/>
        <v>17</v>
      </c>
    </row>
    <row r="8" spans="1:24" ht="13.5" customHeight="1" x14ac:dyDescent="0.25">
      <c r="A8" s="22" t="s">
        <v>13</v>
      </c>
      <c r="B8" s="23">
        <v>24</v>
      </c>
      <c r="C8" s="24">
        <v>13</v>
      </c>
      <c r="D8" s="24">
        <v>19</v>
      </c>
      <c r="E8" s="23">
        <v>14</v>
      </c>
      <c r="F8" s="23">
        <v>23</v>
      </c>
      <c r="G8" s="23">
        <v>18</v>
      </c>
      <c r="H8" s="25">
        <v>25</v>
      </c>
      <c r="I8" s="26">
        <v>31</v>
      </c>
      <c r="J8" s="26">
        <v>20</v>
      </c>
      <c r="K8" s="27">
        <v>19</v>
      </c>
      <c r="L8" s="27">
        <v>25</v>
      </c>
      <c r="M8" s="27">
        <v>21</v>
      </c>
      <c r="N8" s="27">
        <v>11</v>
      </c>
      <c r="O8" s="27">
        <v>12</v>
      </c>
      <c r="P8" s="27">
        <v>16</v>
      </c>
      <c r="Q8" s="27">
        <v>13</v>
      </c>
      <c r="R8" s="28">
        <v>10</v>
      </c>
      <c r="S8" s="28">
        <v>10</v>
      </c>
      <c r="T8">
        <v>10</v>
      </c>
      <c r="U8">
        <v>13</v>
      </c>
      <c r="V8" s="247">
        <v>15</v>
      </c>
      <c r="W8" s="247">
        <v>17</v>
      </c>
      <c r="X8" s="310">
        <f t="shared" si="0"/>
        <v>2</v>
      </c>
    </row>
    <row r="9" spans="1:24" ht="13.5" customHeight="1" x14ac:dyDescent="0.25">
      <c r="A9" s="29" t="s">
        <v>14</v>
      </c>
      <c r="B9" s="23">
        <v>86</v>
      </c>
      <c r="C9" s="30">
        <v>71</v>
      </c>
      <c r="D9" s="30">
        <v>53</v>
      </c>
      <c r="E9" s="23">
        <v>58</v>
      </c>
      <c r="F9" s="23">
        <v>52</v>
      </c>
      <c r="G9" s="23">
        <v>60</v>
      </c>
      <c r="H9" s="25">
        <v>46</v>
      </c>
      <c r="I9" s="26">
        <v>56</v>
      </c>
      <c r="J9" s="26">
        <v>49</v>
      </c>
      <c r="K9" s="27">
        <v>43</v>
      </c>
      <c r="L9" s="27">
        <v>65</v>
      </c>
      <c r="M9" s="27">
        <v>58</v>
      </c>
      <c r="N9" s="27">
        <v>51</v>
      </c>
      <c r="O9" s="27">
        <v>55</v>
      </c>
      <c r="P9" s="27">
        <v>39</v>
      </c>
      <c r="Q9" s="27">
        <v>41</v>
      </c>
      <c r="R9" s="28">
        <v>48</v>
      </c>
      <c r="S9" s="28">
        <v>33</v>
      </c>
      <c r="T9">
        <v>34</v>
      </c>
      <c r="U9">
        <v>38</v>
      </c>
      <c r="V9" s="247">
        <v>37</v>
      </c>
      <c r="W9" s="247">
        <v>40</v>
      </c>
      <c r="X9" s="310">
        <f t="shared" si="0"/>
        <v>3</v>
      </c>
    </row>
    <row r="10" spans="1:24" ht="13.5" customHeight="1" x14ac:dyDescent="0.25">
      <c r="A10" s="22" t="s">
        <v>15</v>
      </c>
      <c r="B10" s="23">
        <v>53</v>
      </c>
      <c r="C10" s="24">
        <v>54</v>
      </c>
      <c r="D10" s="24">
        <v>74</v>
      </c>
      <c r="E10" s="23">
        <v>49</v>
      </c>
      <c r="F10" s="23">
        <v>55</v>
      </c>
      <c r="G10" s="23">
        <v>54</v>
      </c>
      <c r="H10" s="25">
        <v>68</v>
      </c>
      <c r="I10" s="26">
        <v>68</v>
      </c>
      <c r="J10" s="26">
        <v>51</v>
      </c>
      <c r="K10" s="27">
        <v>66</v>
      </c>
      <c r="L10" s="27">
        <v>60</v>
      </c>
      <c r="M10" s="27">
        <v>63</v>
      </c>
      <c r="N10" s="27">
        <v>48</v>
      </c>
      <c r="O10" s="27">
        <v>47</v>
      </c>
      <c r="P10" s="27">
        <v>50</v>
      </c>
      <c r="Q10" s="27">
        <v>43</v>
      </c>
      <c r="R10" s="28">
        <v>38</v>
      </c>
      <c r="S10" s="28">
        <v>37</v>
      </c>
      <c r="T10">
        <v>53</v>
      </c>
      <c r="U10">
        <v>52</v>
      </c>
      <c r="V10" s="247">
        <v>20</v>
      </c>
      <c r="W10" s="247">
        <v>40</v>
      </c>
      <c r="X10" s="310">
        <f t="shared" si="0"/>
        <v>20</v>
      </c>
    </row>
    <row r="11" spans="1:24" ht="13.5" customHeight="1" x14ac:dyDescent="0.25">
      <c r="A11" s="22" t="s">
        <v>16</v>
      </c>
      <c r="B11" s="23">
        <v>171</v>
      </c>
      <c r="C11" s="24">
        <v>180</v>
      </c>
      <c r="D11" s="24">
        <v>168</v>
      </c>
      <c r="E11" s="23">
        <v>175</v>
      </c>
      <c r="F11" s="23">
        <v>157</v>
      </c>
      <c r="G11" s="23">
        <v>155</v>
      </c>
      <c r="H11" s="25">
        <v>153</v>
      </c>
      <c r="I11" s="26">
        <v>135</v>
      </c>
      <c r="J11" s="26">
        <v>155</v>
      </c>
      <c r="K11" s="27">
        <v>132</v>
      </c>
      <c r="L11" s="27">
        <v>129</v>
      </c>
      <c r="M11" s="27">
        <v>124</v>
      </c>
      <c r="N11" s="27">
        <v>121</v>
      </c>
      <c r="O11" s="27">
        <v>123</v>
      </c>
      <c r="P11" s="27">
        <v>128</v>
      </c>
      <c r="Q11" s="27">
        <v>101</v>
      </c>
      <c r="R11" s="28">
        <v>92</v>
      </c>
      <c r="S11" s="28">
        <v>108</v>
      </c>
      <c r="T11">
        <v>105</v>
      </c>
      <c r="U11">
        <v>85</v>
      </c>
      <c r="V11" s="247">
        <v>98</v>
      </c>
      <c r="W11" s="247">
        <v>99</v>
      </c>
      <c r="X11" s="310">
        <f t="shared" si="0"/>
        <v>1</v>
      </c>
    </row>
    <row r="12" spans="1:24" ht="13.5" customHeight="1" x14ac:dyDescent="0.25">
      <c r="A12" s="29" t="s">
        <v>17</v>
      </c>
      <c r="B12" s="23">
        <v>175</v>
      </c>
      <c r="C12" s="30">
        <v>179</v>
      </c>
      <c r="D12" s="30">
        <v>160</v>
      </c>
      <c r="E12" s="23">
        <v>145</v>
      </c>
      <c r="F12" s="23">
        <v>156</v>
      </c>
      <c r="G12" s="23">
        <v>176</v>
      </c>
      <c r="H12" s="25">
        <v>159</v>
      </c>
      <c r="I12" s="26">
        <v>150</v>
      </c>
      <c r="J12" s="26">
        <v>130</v>
      </c>
      <c r="K12" s="27">
        <v>157</v>
      </c>
      <c r="L12" s="27">
        <v>157</v>
      </c>
      <c r="M12" s="27">
        <v>131</v>
      </c>
      <c r="N12" s="27">
        <v>158</v>
      </c>
      <c r="O12" s="27">
        <v>131</v>
      </c>
      <c r="P12" s="27">
        <v>125</v>
      </c>
      <c r="Q12" s="27">
        <v>112</v>
      </c>
      <c r="R12" s="28">
        <v>95</v>
      </c>
      <c r="S12" s="28">
        <v>87</v>
      </c>
      <c r="T12">
        <v>84</v>
      </c>
      <c r="U12">
        <v>70</v>
      </c>
      <c r="V12" s="247">
        <v>85</v>
      </c>
      <c r="W12" s="247">
        <v>76</v>
      </c>
      <c r="X12" s="310">
        <f t="shared" si="0"/>
        <v>-9</v>
      </c>
    </row>
    <row r="13" spans="1:24" ht="13.5" customHeight="1" x14ac:dyDescent="0.25">
      <c r="A13" s="22" t="s">
        <v>18</v>
      </c>
      <c r="B13" s="23">
        <v>128</v>
      </c>
      <c r="C13" s="24">
        <v>152</v>
      </c>
      <c r="D13" s="24">
        <v>117</v>
      </c>
      <c r="E13" s="23">
        <v>150</v>
      </c>
      <c r="F13" s="23">
        <v>144</v>
      </c>
      <c r="G13" s="23">
        <v>114</v>
      </c>
      <c r="H13" s="25">
        <v>165</v>
      </c>
      <c r="I13" s="26">
        <v>135</v>
      </c>
      <c r="J13" s="26">
        <v>123</v>
      </c>
      <c r="K13" s="27">
        <v>147</v>
      </c>
      <c r="L13" s="27">
        <v>151</v>
      </c>
      <c r="M13" s="27">
        <v>123</v>
      </c>
      <c r="N13" s="27">
        <v>152</v>
      </c>
      <c r="O13" s="27">
        <v>140</v>
      </c>
      <c r="P13" s="27">
        <v>128</v>
      </c>
      <c r="Q13" s="27">
        <v>91</v>
      </c>
      <c r="R13" s="28">
        <v>100</v>
      </c>
      <c r="S13" s="28">
        <v>122</v>
      </c>
      <c r="T13">
        <v>111</v>
      </c>
      <c r="U13">
        <v>124</v>
      </c>
      <c r="V13" s="247">
        <v>98</v>
      </c>
      <c r="W13" s="247">
        <v>115</v>
      </c>
      <c r="X13" s="310">
        <f t="shared" si="0"/>
        <v>17</v>
      </c>
    </row>
    <row r="14" spans="1:24" ht="13.5" customHeight="1" x14ac:dyDescent="0.25">
      <c r="A14" s="22" t="s">
        <v>19</v>
      </c>
      <c r="B14" s="23">
        <v>30</v>
      </c>
      <c r="C14" s="24">
        <v>29</v>
      </c>
      <c r="D14" s="24">
        <v>51</v>
      </c>
      <c r="E14" s="23">
        <v>43</v>
      </c>
      <c r="F14" s="23">
        <v>54</v>
      </c>
      <c r="G14" s="23">
        <v>57</v>
      </c>
      <c r="H14" s="25">
        <v>47</v>
      </c>
      <c r="I14" s="26">
        <v>47</v>
      </c>
      <c r="J14" s="26">
        <v>38</v>
      </c>
      <c r="K14" s="27">
        <v>52</v>
      </c>
      <c r="L14" s="27">
        <v>46</v>
      </c>
      <c r="M14" s="27">
        <v>47</v>
      </c>
      <c r="N14" s="27">
        <v>49</v>
      </c>
      <c r="O14" s="27">
        <v>45</v>
      </c>
      <c r="P14" s="27">
        <v>36</v>
      </c>
      <c r="Q14" s="27">
        <v>44</v>
      </c>
      <c r="R14" s="28">
        <v>35</v>
      </c>
      <c r="S14" s="28">
        <v>39</v>
      </c>
      <c r="T14">
        <v>33</v>
      </c>
      <c r="U14">
        <v>42</v>
      </c>
      <c r="V14" s="247">
        <v>44</v>
      </c>
      <c r="W14" s="247">
        <v>41</v>
      </c>
      <c r="X14" s="310">
        <f t="shared" si="0"/>
        <v>-3</v>
      </c>
    </row>
    <row r="15" spans="1:24" ht="13.5" customHeight="1" x14ac:dyDescent="0.25">
      <c r="A15" s="29" t="s">
        <v>20</v>
      </c>
      <c r="B15" s="23">
        <v>73</v>
      </c>
      <c r="C15" s="30">
        <v>71</v>
      </c>
      <c r="D15" s="30">
        <v>92</v>
      </c>
      <c r="E15" s="23">
        <v>74</v>
      </c>
      <c r="F15" s="23">
        <v>100</v>
      </c>
      <c r="G15" s="23">
        <v>82</v>
      </c>
      <c r="H15" s="25">
        <v>75</v>
      </c>
      <c r="I15" s="26">
        <v>76</v>
      </c>
      <c r="J15" s="26">
        <v>91</v>
      </c>
      <c r="K15" s="27">
        <v>83</v>
      </c>
      <c r="L15" s="27">
        <v>84</v>
      </c>
      <c r="M15" s="27">
        <v>75</v>
      </c>
      <c r="N15" s="27">
        <v>74</v>
      </c>
      <c r="O15" s="27">
        <v>67</v>
      </c>
      <c r="P15" s="27">
        <v>64</v>
      </c>
      <c r="Q15" s="27">
        <v>56</v>
      </c>
      <c r="R15" s="28">
        <v>52</v>
      </c>
      <c r="S15" s="28">
        <v>54</v>
      </c>
      <c r="T15">
        <v>71</v>
      </c>
      <c r="U15">
        <v>54</v>
      </c>
      <c r="V15" s="247">
        <v>61</v>
      </c>
      <c r="W15" s="247">
        <v>61</v>
      </c>
      <c r="X15" s="310">
        <f t="shared" si="0"/>
        <v>0</v>
      </c>
    </row>
    <row r="16" spans="1:24" ht="13.5" customHeight="1" x14ac:dyDescent="0.25">
      <c r="A16" s="22" t="s">
        <v>21</v>
      </c>
      <c r="B16" s="23">
        <v>79</v>
      </c>
      <c r="C16" s="24">
        <v>82</v>
      </c>
      <c r="D16" s="24">
        <v>82</v>
      </c>
      <c r="E16" s="23">
        <v>79</v>
      </c>
      <c r="F16" s="23">
        <v>65</v>
      </c>
      <c r="G16" s="23">
        <v>61</v>
      </c>
      <c r="H16" s="25">
        <v>58</v>
      </c>
      <c r="I16" s="26">
        <v>46</v>
      </c>
      <c r="J16" s="26">
        <v>40</v>
      </c>
      <c r="K16" s="27">
        <v>41</v>
      </c>
      <c r="L16" s="27">
        <v>46</v>
      </c>
      <c r="M16" s="27">
        <v>37</v>
      </c>
      <c r="N16" s="27">
        <v>29</v>
      </c>
      <c r="O16" s="27">
        <v>30</v>
      </c>
      <c r="P16" s="27">
        <v>29</v>
      </c>
      <c r="Q16" s="27">
        <v>23</v>
      </c>
      <c r="R16" s="28">
        <v>37</v>
      </c>
      <c r="S16" s="28">
        <v>28</v>
      </c>
      <c r="T16">
        <v>49</v>
      </c>
      <c r="U16">
        <v>32</v>
      </c>
      <c r="V16" s="247">
        <v>27</v>
      </c>
      <c r="W16" s="247">
        <v>34</v>
      </c>
      <c r="X16" s="310">
        <f t="shared" si="0"/>
        <v>7</v>
      </c>
    </row>
    <row r="17" spans="1:24" ht="13.5" customHeight="1" x14ac:dyDescent="0.25">
      <c r="A17" s="22" t="s">
        <v>22</v>
      </c>
      <c r="B17" s="23">
        <v>73</v>
      </c>
      <c r="C17" s="24">
        <v>89</v>
      </c>
      <c r="D17" s="24">
        <v>72</v>
      </c>
      <c r="E17" s="23">
        <v>78</v>
      </c>
      <c r="F17" s="23">
        <v>89</v>
      </c>
      <c r="G17" s="23">
        <v>95</v>
      </c>
      <c r="H17" s="25">
        <v>77</v>
      </c>
      <c r="I17" s="26">
        <v>79</v>
      </c>
      <c r="J17" s="26">
        <v>73</v>
      </c>
      <c r="K17" s="27">
        <v>90</v>
      </c>
      <c r="L17" s="27">
        <v>81</v>
      </c>
      <c r="M17" s="27">
        <v>80</v>
      </c>
      <c r="N17" s="27">
        <v>112</v>
      </c>
      <c r="O17" s="27">
        <v>95</v>
      </c>
      <c r="P17" s="27">
        <v>103</v>
      </c>
      <c r="Q17" s="27">
        <v>96</v>
      </c>
      <c r="R17" s="28">
        <v>95</v>
      </c>
      <c r="S17" s="28">
        <v>85</v>
      </c>
      <c r="T17">
        <v>81</v>
      </c>
      <c r="U17">
        <v>99</v>
      </c>
      <c r="V17" s="247">
        <v>88</v>
      </c>
      <c r="W17" s="247">
        <v>79</v>
      </c>
      <c r="X17" s="310">
        <f t="shared" si="0"/>
        <v>-9</v>
      </c>
    </row>
    <row r="18" spans="1:24" ht="13.5" customHeight="1" x14ac:dyDescent="0.25">
      <c r="A18" s="29" t="s">
        <v>23</v>
      </c>
      <c r="B18" s="23">
        <v>51</v>
      </c>
      <c r="C18" s="30">
        <v>59</v>
      </c>
      <c r="D18" s="30">
        <v>44</v>
      </c>
      <c r="E18" s="23">
        <v>63</v>
      </c>
      <c r="F18" s="23">
        <v>47</v>
      </c>
      <c r="G18" s="23">
        <v>53</v>
      </c>
      <c r="H18" s="25">
        <v>39</v>
      </c>
      <c r="I18" s="26">
        <v>48</v>
      </c>
      <c r="J18" s="26">
        <v>57</v>
      </c>
      <c r="K18" s="27">
        <v>45</v>
      </c>
      <c r="L18" s="27">
        <v>59</v>
      </c>
      <c r="M18" s="27">
        <v>45</v>
      </c>
      <c r="N18" s="27">
        <v>46</v>
      </c>
      <c r="O18" s="27">
        <v>40</v>
      </c>
      <c r="P18" s="27">
        <v>37</v>
      </c>
      <c r="Q18" s="27">
        <v>22</v>
      </c>
      <c r="R18" s="28">
        <v>34</v>
      </c>
      <c r="S18" s="28">
        <v>38</v>
      </c>
      <c r="T18">
        <v>33</v>
      </c>
      <c r="U18">
        <v>20</v>
      </c>
      <c r="V18" s="247">
        <v>32</v>
      </c>
      <c r="W18" s="247">
        <v>26</v>
      </c>
      <c r="X18" s="310">
        <f t="shared" si="0"/>
        <v>-6</v>
      </c>
    </row>
    <row r="19" spans="1:24" ht="13.5" customHeight="1" x14ac:dyDescent="0.25">
      <c r="A19" s="22" t="s">
        <v>24</v>
      </c>
      <c r="B19" s="23">
        <v>80</v>
      </c>
      <c r="C19" s="24">
        <v>59</v>
      </c>
      <c r="D19" s="24">
        <v>80</v>
      </c>
      <c r="E19" s="23">
        <v>63</v>
      </c>
      <c r="F19" s="23">
        <v>56</v>
      </c>
      <c r="G19" s="23">
        <v>53</v>
      </c>
      <c r="H19" s="25">
        <v>47</v>
      </c>
      <c r="I19" s="26">
        <v>48</v>
      </c>
      <c r="J19" s="26">
        <v>47</v>
      </c>
      <c r="K19" s="27">
        <v>44</v>
      </c>
      <c r="L19" s="27">
        <v>41</v>
      </c>
      <c r="M19" s="27">
        <v>43</v>
      </c>
      <c r="N19" s="27">
        <v>43</v>
      </c>
      <c r="O19" s="27">
        <v>31</v>
      </c>
      <c r="P19" s="27">
        <v>39</v>
      </c>
      <c r="Q19" s="27">
        <v>42</v>
      </c>
      <c r="R19" s="28">
        <v>29</v>
      </c>
      <c r="S19" s="28">
        <v>38</v>
      </c>
      <c r="T19">
        <v>33</v>
      </c>
      <c r="U19">
        <v>44</v>
      </c>
      <c r="V19" s="247">
        <v>34</v>
      </c>
      <c r="W19" s="247">
        <v>35</v>
      </c>
      <c r="X19" s="310">
        <f t="shared" si="0"/>
        <v>1</v>
      </c>
    </row>
    <row r="20" spans="1:24" ht="13.5" customHeight="1" x14ac:dyDescent="0.25">
      <c r="A20" s="22" t="s">
        <v>25</v>
      </c>
      <c r="B20" s="23">
        <v>95</v>
      </c>
      <c r="C20" s="24">
        <v>90</v>
      </c>
      <c r="D20" s="24">
        <v>120</v>
      </c>
      <c r="E20" s="23">
        <v>100</v>
      </c>
      <c r="F20" s="23">
        <v>84</v>
      </c>
      <c r="G20" s="23">
        <v>119</v>
      </c>
      <c r="H20" s="25">
        <v>92</v>
      </c>
      <c r="I20" s="26">
        <v>80</v>
      </c>
      <c r="J20" s="26">
        <v>83</v>
      </c>
      <c r="K20" s="27">
        <v>84</v>
      </c>
      <c r="L20" s="27">
        <v>64</v>
      </c>
      <c r="M20" s="27">
        <v>85</v>
      </c>
      <c r="N20" s="27">
        <v>64</v>
      </c>
      <c r="O20" s="27">
        <v>66</v>
      </c>
      <c r="P20" s="27">
        <v>77</v>
      </c>
      <c r="Q20" s="27">
        <v>57</v>
      </c>
      <c r="R20" s="28">
        <v>64</v>
      </c>
      <c r="S20" s="28">
        <v>77</v>
      </c>
      <c r="T20">
        <v>73</v>
      </c>
      <c r="U20">
        <v>53</v>
      </c>
      <c r="V20" s="247">
        <v>62</v>
      </c>
      <c r="W20" s="247">
        <v>59</v>
      </c>
      <c r="X20" s="310">
        <f t="shared" si="0"/>
        <v>-3</v>
      </c>
    </row>
    <row r="21" spans="1:24" ht="13.5" customHeight="1" x14ac:dyDescent="0.25">
      <c r="A21" s="29" t="s">
        <v>26</v>
      </c>
      <c r="B21" s="23">
        <v>1</v>
      </c>
      <c r="C21" s="30">
        <v>4</v>
      </c>
      <c r="D21" s="30">
        <v>1</v>
      </c>
      <c r="E21" s="23">
        <v>3</v>
      </c>
      <c r="F21" s="23">
        <v>1</v>
      </c>
      <c r="G21" s="23">
        <v>1</v>
      </c>
      <c r="H21" s="25">
        <v>0</v>
      </c>
      <c r="I21" s="25">
        <v>2</v>
      </c>
      <c r="J21" s="25">
        <v>2</v>
      </c>
      <c r="K21" s="31">
        <v>1</v>
      </c>
      <c r="L21" s="31">
        <v>3</v>
      </c>
      <c r="M21" s="31">
        <v>0</v>
      </c>
      <c r="N21" s="31">
        <v>1</v>
      </c>
      <c r="O21" s="31">
        <v>2</v>
      </c>
      <c r="P21" s="31">
        <v>3</v>
      </c>
      <c r="Q21" s="31">
        <v>2</v>
      </c>
      <c r="R21" s="32">
        <v>2</v>
      </c>
      <c r="S21" s="32">
        <v>4</v>
      </c>
      <c r="T21">
        <v>4</v>
      </c>
      <c r="U21">
        <v>2</v>
      </c>
      <c r="V21" s="247">
        <v>4</v>
      </c>
      <c r="W21" s="247">
        <v>3</v>
      </c>
      <c r="X21" s="310">
        <f t="shared" si="0"/>
        <v>-1</v>
      </c>
    </row>
    <row r="22" spans="1:24" ht="13.5" customHeight="1" x14ac:dyDescent="0.25">
      <c r="A22" s="22" t="s">
        <v>27</v>
      </c>
      <c r="B22" s="23">
        <v>91</v>
      </c>
      <c r="C22" s="24">
        <v>57</v>
      </c>
      <c r="D22" s="24">
        <v>70</v>
      </c>
      <c r="E22" s="23">
        <v>58</v>
      </c>
      <c r="F22" s="23">
        <v>69</v>
      </c>
      <c r="G22" s="23">
        <v>54</v>
      </c>
      <c r="H22" s="25">
        <v>77</v>
      </c>
      <c r="I22" s="26">
        <v>64</v>
      </c>
      <c r="J22" s="26">
        <v>62</v>
      </c>
      <c r="K22" s="27">
        <v>71</v>
      </c>
      <c r="L22" s="27">
        <v>60</v>
      </c>
      <c r="M22" s="27">
        <v>58</v>
      </c>
      <c r="N22" s="27">
        <v>71</v>
      </c>
      <c r="O22" s="27">
        <v>53</v>
      </c>
      <c r="P22" s="27">
        <v>56</v>
      </c>
      <c r="Q22" s="27">
        <v>46</v>
      </c>
      <c r="R22" s="28">
        <v>50</v>
      </c>
      <c r="S22" s="28">
        <v>52</v>
      </c>
      <c r="T22">
        <v>42</v>
      </c>
      <c r="U22">
        <v>44</v>
      </c>
      <c r="V22" s="247">
        <v>42</v>
      </c>
      <c r="W22" s="247">
        <v>53</v>
      </c>
      <c r="X22" s="310">
        <f t="shared" si="0"/>
        <v>11</v>
      </c>
    </row>
    <row r="23" spans="1:24" ht="13.5" customHeight="1" x14ac:dyDescent="0.25">
      <c r="A23" s="22" t="s">
        <v>28</v>
      </c>
      <c r="B23" s="23">
        <v>7</v>
      </c>
      <c r="C23" s="24">
        <v>5</v>
      </c>
      <c r="D23" s="24">
        <v>5</v>
      </c>
      <c r="E23" s="23">
        <v>7</v>
      </c>
      <c r="F23" s="23">
        <v>2</v>
      </c>
      <c r="G23" s="23">
        <v>5</v>
      </c>
      <c r="H23" s="25">
        <v>4</v>
      </c>
      <c r="I23" s="26">
        <v>3</v>
      </c>
      <c r="J23" s="26">
        <v>4</v>
      </c>
      <c r="K23" s="27">
        <v>6</v>
      </c>
      <c r="L23" s="27">
        <v>2</v>
      </c>
      <c r="M23" s="27">
        <v>2</v>
      </c>
      <c r="N23" s="27">
        <v>1</v>
      </c>
      <c r="O23" s="27">
        <v>4</v>
      </c>
      <c r="P23" s="27">
        <v>4</v>
      </c>
      <c r="Q23" s="27">
        <v>2</v>
      </c>
      <c r="R23" s="28">
        <v>2</v>
      </c>
      <c r="S23" s="28">
        <v>3</v>
      </c>
      <c r="T23">
        <v>5</v>
      </c>
      <c r="U23">
        <v>1</v>
      </c>
      <c r="V23" s="247">
        <v>1</v>
      </c>
      <c r="W23" s="247">
        <v>3</v>
      </c>
      <c r="X23" s="310">
        <f t="shared" si="0"/>
        <v>2</v>
      </c>
    </row>
    <row r="24" spans="1:24" ht="13.5" customHeight="1" x14ac:dyDescent="0.25">
      <c r="A24" s="29" t="s">
        <v>29</v>
      </c>
      <c r="B24" s="23">
        <v>47</v>
      </c>
      <c r="C24" s="30">
        <v>63</v>
      </c>
      <c r="D24" s="30">
        <v>59</v>
      </c>
      <c r="E24" s="23">
        <v>54</v>
      </c>
      <c r="F24" s="23">
        <v>45</v>
      </c>
      <c r="G24" s="23">
        <v>57</v>
      </c>
      <c r="H24" s="25">
        <v>48</v>
      </c>
      <c r="I24" s="26">
        <v>42</v>
      </c>
      <c r="J24" s="26">
        <v>55</v>
      </c>
      <c r="K24" s="27">
        <v>59</v>
      </c>
      <c r="L24" s="27">
        <v>53</v>
      </c>
      <c r="M24" s="27">
        <v>59</v>
      </c>
      <c r="N24" s="27">
        <v>55</v>
      </c>
      <c r="O24" s="27">
        <v>56</v>
      </c>
      <c r="P24" s="27">
        <v>51</v>
      </c>
      <c r="Q24" s="27">
        <v>47</v>
      </c>
      <c r="R24" s="28">
        <v>56</v>
      </c>
      <c r="S24" s="28">
        <v>53</v>
      </c>
      <c r="T24">
        <v>41</v>
      </c>
      <c r="U24">
        <v>53</v>
      </c>
      <c r="V24" s="247">
        <v>51</v>
      </c>
      <c r="W24" s="247">
        <v>47</v>
      </c>
      <c r="X24" s="310">
        <f t="shared" si="0"/>
        <v>-4</v>
      </c>
    </row>
    <row r="25" spans="1:24" ht="13.5" customHeight="1" x14ac:dyDescent="0.25">
      <c r="A25" s="22" t="s">
        <v>30</v>
      </c>
      <c r="B25" s="23">
        <v>150</v>
      </c>
      <c r="C25" s="24">
        <v>136</v>
      </c>
      <c r="D25" s="24">
        <v>138</v>
      </c>
      <c r="E25" s="23">
        <v>101</v>
      </c>
      <c r="F25" s="23">
        <v>113</v>
      </c>
      <c r="G25" s="23">
        <v>113</v>
      </c>
      <c r="H25" s="25">
        <v>102</v>
      </c>
      <c r="I25" s="26">
        <v>114</v>
      </c>
      <c r="J25" s="26">
        <v>124</v>
      </c>
      <c r="K25" s="27">
        <v>105</v>
      </c>
      <c r="L25" s="27">
        <v>89</v>
      </c>
      <c r="M25" s="27">
        <v>109</v>
      </c>
      <c r="N25" s="27">
        <v>100</v>
      </c>
      <c r="O25" s="27">
        <v>110</v>
      </c>
      <c r="P25" s="27">
        <v>95</v>
      </c>
      <c r="Q25" s="27">
        <v>116</v>
      </c>
      <c r="R25" s="28">
        <v>109</v>
      </c>
      <c r="S25" s="28">
        <v>100</v>
      </c>
      <c r="T25">
        <v>93</v>
      </c>
      <c r="U25">
        <v>77</v>
      </c>
      <c r="V25" s="247">
        <v>59</v>
      </c>
      <c r="W25" s="247">
        <v>84</v>
      </c>
      <c r="X25" s="310">
        <f t="shared" si="0"/>
        <v>25</v>
      </c>
    </row>
    <row r="26" spans="1:24" ht="13.5" customHeight="1" x14ac:dyDescent="0.25">
      <c r="A26" s="22" t="s">
        <v>31</v>
      </c>
      <c r="B26" s="23">
        <v>70</v>
      </c>
      <c r="C26" s="24">
        <v>80</v>
      </c>
      <c r="D26" s="24">
        <v>69</v>
      </c>
      <c r="E26" s="23">
        <v>74</v>
      </c>
      <c r="F26" s="23">
        <v>90</v>
      </c>
      <c r="G26" s="23">
        <v>77</v>
      </c>
      <c r="H26" s="25">
        <v>72</v>
      </c>
      <c r="I26" s="26">
        <v>59</v>
      </c>
      <c r="J26" s="26">
        <v>80</v>
      </c>
      <c r="K26" s="27">
        <v>85</v>
      </c>
      <c r="L26" s="27">
        <v>79</v>
      </c>
      <c r="M26" s="27">
        <v>72</v>
      </c>
      <c r="N26" s="27">
        <v>77</v>
      </c>
      <c r="O26" s="27">
        <v>64</v>
      </c>
      <c r="P26" s="27">
        <v>51</v>
      </c>
      <c r="Q26" s="27">
        <v>68</v>
      </c>
      <c r="R26" s="28">
        <v>57</v>
      </c>
      <c r="S26" s="28">
        <v>64</v>
      </c>
      <c r="T26">
        <v>67</v>
      </c>
      <c r="U26">
        <v>58</v>
      </c>
      <c r="V26" s="247">
        <v>57</v>
      </c>
      <c r="W26" s="247">
        <v>48</v>
      </c>
      <c r="X26" s="310">
        <f t="shared" si="0"/>
        <v>-9</v>
      </c>
    </row>
    <row r="27" spans="1:24" ht="13.5" customHeight="1" x14ac:dyDescent="0.25">
      <c r="A27" s="22" t="s">
        <v>32</v>
      </c>
      <c r="B27" s="23">
        <v>85</v>
      </c>
      <c r="C27" s="24">
        <v>70</v>
      </c>
      <c r="D27" s="24">
        <v>53</v>
      </c>
      <c r="E27" s="23">
        <v>61</v>
      </c>
      <c r="F27" s="23">
        <v>34</v>
      </c>
      <c r="G27" s="23">
        <v>39</v>
      </c>
      <c r="H27" s="25">
        <v>40</v>
      </c>
      <c r="I27" s="26">
        <v>31</v>
      </c>
      <c r="J27" s="26">
        <v>38</v>
      </c>
      <c r="K27" s="27">
        <v>27</v>
      </c>
      <c r="L27" s="27">
        <v>24</v>
      </c>
      <c r="M27" s="27">
        <v>33</v>
      </c>
      <c r="N27" s="27">
        <v>28</v>
      </c>
      <c r="O27" s="27">
        <v>36</v>
      </c>
      <c r="P27" s="27">
        <v>52</v>
      </c>
      <c r="Q27" s="27">
        <v>44</v>
      </c>
      <c r="R27" s="28">
        <v>61</v>
      </c>
      <c r="S27" s="28">
        <v>47</v>
      </c>
      <c r="T27">
        <v>66</v>
      </c>
      <c r="U27">
        <v>92</v>
      </c>
      <c r="V27" s="247">
        <v>75</v>
      </c>
      <c r="W27" s="247">
        <v>73</v>
      </c>
      <c r="X27" s="310">
        <f t="shared" si="0"/>
        <v>-2</v>
      </c>
    </row>
    <row r="28" spans="1:24" ht="13.5" customHeight="1" x14ac:dyDescent="0.25">
      <c r="A28" s="29" t="s">
        <v>33</v>
      </c>
      <c r="B28" s="23">
        <v>19</v>
      </c>
      <c r="C28" s="30">
        <v>26</v>
      </c>
      <c r="D28" s="30">
        <v>26</v>
      </c>
      <c r="E28" s="23">
        <v>33</v>
      </c>
      <c r="F28" s="23">
        <v>31</v>
      </c>
      <c r="G28" s="23">
        <v>25</v>
      </c>
      <c r="H28" s="25">
        <v>31</v>
      </c>
      <c r="I28" s="26">
        <v>23</v>
      </c>
      <c r="J28" s="26">
        <v>16</v>
      </c>
      <c r="K28" s="27">
        <v>23</v>
      </c>
      <c r="L28" s="27">
        <v>20</v>
      </c>
      <c r="M28" s="27">
        <v>23</v>
      </c>
      <c r="N28" s="27">
        <v>23</v>
      </c>
      <c r="O28" s="27">
        <v>26</v>
      </c>
      <c r="P28" s="27">
        <v>22</v>
      </c>
      <c r="Q28" s="27">
        <v>17</v>
      </c>
      <c r="R28" s="28">
        <v>12</v>
      </c>
      <c r="S28" s="28">
        <v>18</v>
      </c>
      <c r="T28">
        <v>16</v>
      </c>
      <c r="U28">
        <v>20</v>
      </c>
      <c r="V28" s="247">
        <v>21</v>
      </c>
      <c r="W28" s="247">
        <v>22</v>
      </c>
      <c r="X28" s="310">
        <f t="shared" si="0"/>
        <v>1</v>
      </c>
    </row>
    <row r="29" spans="1:24" ht="13.5" customHeight="1" x14ac:dyDescent="0.25">
      <c r="A29" s="22" t="s">
        <v>34</v>
      </c>
      <c r="B29" s="23">
        <v>80</v>
      </c>
      <c r="C29" s="24">
        <v>66</v>
      </c>
      <c r="D29" s="24">
        <v>45</v>
      </c>
      <c r="E29" s="23">
        <v>47</v>
      </c>
      <c r="F29" s="23">
        <v>57</v>
      </c>
      <c r="G29" s="23">
        <v>45</v>
      </c>
      <c r="H29" s="25">
        <v>55</v>
      </c>
      <c r="I29" s="26">
        <v>60</v>
      </c>
      <c r="J29" s="26">
        <v>59</v>
      </c>
      <c r="K29" s="27">
        <v>60</v>
      </c>
      <c r="L29" s="27">
        <v>67</v>
      </c>
      <c r="M29" s="27">
        <v>79</v>
      </c>
      <c r="N29" s="27">
        <v>56</v>
      </c>
      <c r="O29" s="27">
        <v>48</v>
      </c>
      <c r="P29" s="27">
        <v>53</v>
      </c>
      <c r="Q29" s="27">
        <v>58</v>
      </c>
      <c r="R29" s="28">
        <v>62</v>
      </c>
      <c r="S29" s="28">
        <v>70</v>
      </c>
      <c r="T29">
        <v>67</v>
      </c>
      <c r="U29">
        <v>49</v>
      </c>
      <c r="V29" s="247">
        <v>61</v>
      </c>
      <c r="W29" s="247">
        <v>80</v>
      </c>
      <c r="X29" s="310">
        <f t="shared" si="0"/>
        <v>19</v>
      </c>
    </row>
    <row r="30" spans="1:24" ht="13.5" customHeight="1" x14ac:dyDescent="0.25">
      <c r="A30" s="22" t="s">
        <v>35</v>
      </c>
      <c r="B30" s="23">
        <v>83</v>
      </c>
      <c r="C30" s="24">
        <v>77</v>
      </c>
      <c r="D30" s="24">
        <v>94</v>
      </c>
      <c r="E30" s="23">
        <v>73</v>
      </c>
      <c r="F30" s="23">
        <v>65</v>
      </c>
      <c r="G30" s="23">
        <v>63</v>
      </c>
      <c r="H30" s="25">
        <v>63</v>
      </c>
      <c r="I30" s="26">
        <v>62</v>
      </c>
      <c r="J30" s="26">
        <v>53</v>
      </c>
      <c r="K30" s="27">
        <v>48</v>
      </c>
      <c r="L30" s="27">
        <v>55</v>
      </c>
      <c r="M30" s="27">
        <v>56</v>
      </c>
      <c r="N30" s="27">
        <v>55</v>
      </c>
      <c r="O30" s="27">
        <v>54</v>
      </c>
      <c r="P30" s="27">
        <v>53</v>
      </c>
      <c r="Q30" s="27">
        <v>55</v>
      </c>
      <c r="R30" s="28">
        <v>47</v>
      </c>
      <c r="S30" s="28">
        <v>64</v>
      </c>
      <c r="T30">
        <v>58</v>
      </c>
      <c r="U30">
        <v>53</v>
      </c>
      <c r="V30" s="247">
        <v>47</v>
      </c>
      <c r="W30" s="247">
        <v>46</v>
      </c>
      <c r="X30" s="310">
        <f t="shared" si="0"/>
        <v>-1</v>
      </c>
    </row>
    <row r="31" spans="1:24" ht="13.5" customHeight="1" x14ac:dyDescent="0.25">
      <c r="A31" s="29" t="s">
        <v>36</v>
      </c>
      <c r="B31" s="23">
        <v>147</v>
      </c>
      <c r="C31" s="30">
        <v>145</v>
      </c>
      <c r="D31" s="30">
        <v>117</v>
      </c>
      <c r="E31" s="23">
        <v>115</v>
      </c>
      <c r="F31" s="23">
        <v>124</v>
      </c>
      <c r="G31" s="23">
        <v>114</v>
      </c>
      <c r="H31" s="25">
        <v>121</v>
      </c>
      <c r="I31" s="26">
        <v>99</v>
      </c>
      <c r="J31" s="26">
        <v>99</v>
      </c>
      <c r="K31" s="27">
        <v>143</v>
      </c>
      <c r="L31" s="27">
        <v>104</v>
      </c>
      <c r="M31" s="27">
        <v>107</v>
      </c>
      <c r="N31" s="27">
        <v>102</v>
      </c>
      <c r="O31" s="27">
        <v>118</v>
      </c>
      <c r="P31" s="27">
        <v>104</v>
      </c>
      <c r="Q31" s="27">
        <v>114</v>
      </c>
      <c r="R31" s="28">
        <v>124</v>
      </c>
      <c r="S31" s="28">
        <v>115</v>
      </c>
      <c r="T31">
        <v>111</v>
      </c>
      <c r="U31">
        <v>137</v>
      </c>
      <c r="V31" s="247">
        <v>122</v>
      </c>
      <c r="W31" s="247">
        <v>124</v>
      </c>
      <c r="X31" s="310">
        <f t="shared" si="0"/>
        <v>2</v>
      </c>
    </row>
    <row r="32" spans="1:24" ht="13.5" customHeight="1" x14ac:dyDescent="0.25">
      <c r="A32" s="22" t="s">
        <v>37</v>
      </c>
      <c r="B32" s="23">
        <v>104</v>
      </c>
      <c r="C32" s="24">
        <v>111</v>
      </c>
      <c r="D32" s="24">
        <v>93</v>
      </c>
      <c r="E32" s="23">
        <v>93</v>
      </c>
      <c r="F32" s="23">
        <v>96</v>
      </c>
      <c r="G32" s="23">
        <v>89</v>
      </c>
      <c r="H32" s="25">
        <v>92</v>
      </c>
      <c r="I32" s="26">
        <v>87</v>
      </c>
      <c r="J32" s="26">
        <v>81</v>
      </c>
      <c r="K32" s="27">
        <v>83</v>
      </c>
      <c r="L32" s="27">
        <v>99</v>
      </c>
      <c r="M32" s="27">
        <v>98</v>
      </c>
      <c r="N32" s="27">
        <v>111</v>
      </c>
      <c r="O32" s="27">
        <v>98</v>
      </c>
      <c r="P32" s="27">
        <v>105</v>
      </c>
      <c r="Q32" s="27">
        <v>86</v>
      </c>
      <c r="R32" s="28">
        <v>85</v>
      </c>
      <c r="S32" s="28">
        <v>75</v>
      </c>
      <c r="T32">
        <v>107</v>
      </c>
      <c r="U32">
        <v>82</v>
      </c>
      <c r="V32" s="247">
        <v>107</v>
      </c>
      <c r="W32" s="247">
        <v>108</v>
      </c>
      <c r="X32" s="310">
        <f t="shared" si="0"/>
        <v>1</v>
      </c>
    </row>
    <row r="33" spans="1:25" ht="13.5" customHeight="1" x14ac:dyDescent="0.25">
      <c r="A33" s="22" t="s">
        <v>38</v>
      </c>
      <c r="B33" s="23">
        <v>91</v>
      </c>
      <c r="C33" s="24">
        <v>74</v>
      </c>
      <c r="D33" s="24">
        <v>96</v>
      </c>
      <c r="E33" s="23">
        <v>76</v>
      </c>
      <c r="F33" s="23">
        <v>55</v>
      </c>
      <c r="G33" s="23">
        <v>58</v>
      </c>
      <c r="H33" s="25">
        <v>48</v>
      </c>
      <c r="I33" s="26">
        <v>52</v>
      </c>
      <c r="J33" s="26">
        <v>35</v>
      </c>
      <c r="K33" s="27">
        <v>28</v>
      </c>
      <c r="L33" s="27">
        <v>41</v>
      </c>
      <c r="M33" s="27">
        <v>32</v>
      </c>
      <c r="N33" s="27">
        <v>41</v>
      </c>
      <c r="O33" s="27">
        <v>39</v>
      </c>
      <c r="P33" s="27">
        <v>46</v>
      </c>
      <c r="Q33" s="27">
        <v>38</v>
      </c>
      <c r="R33" s="28">
        <v>38</v>
      </c>
      <c r="S33" s="28">
        <v>36</v>
      </c>
      <c r="T33">
        <v>38</v>
      </c>
      <c r="U33">
        <v>38</v>
      </c>
      <c r="V33" s="247">
        <v>33</v>
      </c>
      <c r="W33" s="247">
        <v>23</v>
      </c>
      <c r="X33" s="310">
        <f t="shared" si="0"/>
        <v>-10</v>
      </c>
    </row>
    <row r="34" spans="1:25" ht="13.5" customHeight="1" x14ac:dyDescent="0.25">
      <c r="A34" s="29" t="s">
        <v>39</v>
      </c>
      <c r="B34" s="23">
        <v>145</v>
      </c>
      <c r="C34" s="30">
        <v>133</v>
      </c>
      <c r="D34" s="30">
        <v>142</v>
      </c>
      <c r="E34" s="23">
        <v>136</v>
      </c>
      <c r="F34" s="23">
        <v>115</v>
      </c>
      <c r="G34" s="23">
        <v>110</v>
      </c>
      <c r="H34" s="25">
        <v>115</v>
      </c>
      <c r="I34" s="33">
        <v>105</v>
      </c>
      <c r="J34" s="33">
        <v>87</v>
      </c>
      <c r="K34" s="34">
        <v>119</v>
      </c>
      <c r="L34" s="34">
        <v>115</v>
      </c>
      <c r="M34" s="34">
        <v>113</v>
      </c>
      <c r="N34" s="34">
        <v>106</v>
      </c>
      <c r="O34" s="34">
        <v>104</v>
      </c>
      <c r="P34" s="34">
        <v>83</v>
      </c>
      <c r="Q34" s="34">
        <v>84</v>
      </c>
      <c r="R34" s="35">
        <v>90</v>
      </c>
      <c r="S34" s="35">
        <v>47</v>
      </c>
      <c r="T34">
        <v>83</v>
      </c>
      <c r="U34">
        <v>63</v>
      </c>
      <c r="V34" s="247">
        <v>59</v>
      </c>
      <c r="W34" s="247">
        <v>56</v>
      </c>
      <c r="X34" s="310">
        <f t="shared" si="0"/>
        <v>-3</v>
      </c>
    </row>
    <row r="35" spans="1:25" ht="11.25" customHeight="1" thickBot="1" x14ac:dyDescent="0.3">
      <c r="A35" s="36" t="s">
        <v>40</v>
      </c>
      <c r="B35" s="37">
        <v>3</v>
      </c>
      <c r="C35" s="38">
        <v>2</v>
      </c>
      <c r="D35" s="38">
        <v>3</v>
      </c>
      <c r="E35" s="37">
        <v>1</v>
      </c>
      <c r="F35" s="37">
        <v>0</v>
      </c>
      <c r="G35" s="39">
        <v>0</v>
      </c>
      <c r="H35" s="39">
        <v>1</v>
      </c>
      <c r="I35" s="39">
        <v>0</v>
      </c>
      <c r="J35" s="39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1">
        <v>0</v>
      </c>
      <c r="S35" s="41">
        <v>0</v>
      </c>
      <c r="T35" s="40">
        <v>0</v>
      </c>
      <c r="U35" s="40">
        <v>0</v>
      </c>
      <c r="V35" s="40">
        <v>0</v>
      </c>
      <c r="W35" s="40">
        <v>0</v>
      </c>
      <c r="X35" s="310"/>
      <c r="Y35" s="309"/>
    </row>
    <row r="36" spans="1:25" s="45" customFormat="1" ht="14.25" customHeight="1" x14ac:dyDescent="0.2">
      <c r="A36" s="42" t="s">
        <v>41</v>
      </c>
      <c r="B36" s="43">
        <f>SUM(B5:B35)</f>
        <v>2329</v>
      </c>
      <c r="C36" s="43">
        <f>SUM(C5:C35)</f>
        <v>2260</v>
      </c>
      <c r="D36" s="43">
        <f>SUM(D5:D35)</f>
        <v>2221</v>
      </c>
      <c r="E36" s="43">
        <f>SUM(E5:E35)</f>
        <v>2113</v>
      </c>
      <c r="F36" s="43">
        <v>2058</v>
      </c>
      <c r="G36" s="43">
        <v>2036</v>
      </c>
      <c r="H36" s="43">
        <v>2012</v>
      </c>
      <c r="I36" s="43">
        <v>1891</v>
      </c>
      <c r="J36" s="43">
        <v>1829</v>
      </c>
      <c r="K36" s="44">
        <v>1956</v>
      </c>
      <c r="L36" s="44">
        <v>1912</v>
      </c>
      <c r="M36" s="44">
        <v>1856</v>
      </c>
      <c r="N36" s="44">
        <v>1878</v>
      </c>
      <c r="O36" s="44">
        <v>1773</v>
      </c>
      <c r="P36" s="44">
        <v>1735</v>
      </c>
      <c r="Q36" s="44">
        <v>1604</v>
      </c>
      <c r="R36" s="241">
        <v>1583</v>
      </c>
      <c r="S36" s="241">
        <v>1586</v>
      </c>
      <c r="T36" s="43">
        <v>1645</v>
      </c>
      <c r="U36" s="43">
        <v>1575</v>
      </c>
      <c r="V36" s="43">
        <f>SUM(V5:V35)</f>
        <v>1524</v>
      </c>
      <c r="W36" s="43">
        <f>SUM(W5:W35)</f>
        <v>1587</v>
      </c>
    </row>
    <row r="37" spans="1:25" s="49" customFormat="1" ht="13.5" customHeight="1" x14ac:dyDescent="0.25">
      <c r="A37" s="46" t="s">
        <v>42</v>
      </c>
      <c r="B37" s="47">
        <f>SUM(B8,B11,B12,B13,B15,B19,B20,B22,B28,B34+B6+B7)</f>
        <v>1027</v>
      </c>
      <c r="C37" s="47">
        <f>SUM(C8,C11,C12,C13,C15,C19,C20,C22,C28,C34+C6+C7)</f>
        <v>985</v>
      </c>
      <c r="D37" s="47">
        <f>SUM(D8,D11,D12,D13,D15,D19,D20,D22,D28,D34+D6+D7)</f>
        <v>1020</v>
      </c>
      <c r="E37" s="47">
        <f>SUM(E8,E11,E12,E13,E15,E19,E20,E22,E28,E34+E6+E7)</f>
        <v>981</v>
      </c>
      <c r="F37" s="47">
        <v>962</v>
      </c>
      <c r="G37" s="47">
        <v>939</v>
      </c>
      <c r="H37" s="47">
        <v>966</v>
      </c>
      <c r="I37" s="47">
        <v>880</v>
      </c>
      <c r="J37" s="47">
        <v>840</v>
      </c>
      <c r="K37" s="48">
        <v>913</v>
      </c>
      <c r="L37" s="48">
        <v>872</v>
      </c>
      <c r="M37" s="48">
        <v>825</v>
      </c>
      <c r="N37" s="48">
        <v>846</v>
      </c>
      <c r="O37" s="48">
        <v>771</v>
      </c>
      <c r="P37" s="48">
        <v>758</v>
      </c>
      <c r="Q37" s="48">
        <v>639</v>
      </c>
      <c r="R37" s="242">
        <v>605</v>
      </c>
      <c r="S37" s="242">
        <v>630</v>
      </c>
      <c r="T37" s="47">
        <v>646</v>
      </c>
      <c r="U37" s="47">
        <v>592</v>
      </c>
      <c r="V37" s="47">
        <f>SUM(V8,V11,V12,V13,V15,V19,V20,V22,V28,V34+U1+V7)</f>
        <v>586</v>
      </c>
      <c r="W37" s="47">
        <f>SUM(W8,W11,W12,W13,W15,W19,W20,W22,W28,W34+V1+W7)</f>
        <v>621</v>
      </c>
      <c r="X37" s="20"/>
    </row>
    <row r="38" spans="1:25" ht="12.75" customHeight="1" x14ac:dyDescent="0.25">
      <c r="A38" s="50" t="s">
        <v>43</v>
      </c>
      <c r="B38" s="51">
        <f>SUM(B5,B9,B10,B14,B17,B18,B24,B25,B26,B29,B31,B32,B33+B27)</f>
        <v>1129</v>
      </c>
      <c r="C38" s="51">
        <f>SUM(C5,C9,C10,C14,C17,C18,C24,C25,C26,C29,C31,C32,C33+C27)</f>
        <v>1105</v>
      </c>
      <c r="D38" s="51">
        <f>SUM(D5,D9,D10,D14,D17,D18,D24,D25,D26,D29,D31,D32,D33+D27)</f>
        <v>1016</v>
      </c>
      <c r="E38" s="51">
        <f>SUM(E5,E9,E10,E14,E17,E18,E24,E25,E26,E29,E31,E32,E33+E27)</f>
        <v>969</v>
      </c>
      <c r="F38" s="51">
        <v>963</v>
      </c>
      <c r="G38" s="51">
        <v>967</v>
      </c>
      <c r="H38" s="51">
        <v>920</v>
      </c>
      <c r="I38" s="51">
        <v>898</v>
      </c>
      <c r="J38" s="51">
        <v>890</v>
      </c>
      <c r="K38" s="52">
        <v>947</v>
      </c>
      <c r="L38" s="52">
        <v>934</v>
      </c>
      <c r="M38" s="52">
        <v>936</v>
      </c>
      <c r="N38" s="52">
        <v>946</v>
      </c>
      <c r="O38" s="52">
        <v>912</v>
      </c>
      <c r="P38" s="52">
        <v>888</v>
      </c>
      <c r="Q38" s="52">
        <v>883</v>
      </c>
      <c r="R38" s="243">
        <v>890</v>
      </c>
      <c r="S38" s="243">
        <v>857</v>
      </c>
      <c r="T38" s="51">
        <v>881</v>
      </c>
      <c r="U38" s="51">
        <v>893</v>
      </c>
      <c r="V38" s="51">
        <f>SUM(V5,V9,V10,V14,V17,V18,V24,V25,V26,V29,V31,V32,V33+V27)</f>
        <v>852</v>
      </c>
      <c r="W38" s="51">
        <f>SUM(W5,W9,W10,W14,W17,W18,W24,W25,W26,W29,W31,W32,W33+W27)</f>
        <v>877</v>
      </c>
      <c r="X38" s="20"/>
    </row>
    <row r="39" spans="1:25" x14ac:dyDescent="0.25">
      <c r="R39" s="3"/>
    </row>
    <row r="40" spans="1:25" x14ac:dyDescent="0.25">
      <c r="P40" s="53"/>
      <c r="Q40" s="53"/>
      <c r="R40" s="311"/>
      <c r="S40" s="53"/>
      <c r="T40" s="53"/>
    </row>
    <row r="41" spans="1:25" x14ac:dyDescent="0.25">
      <c r="P41" s="53"/>
      <c r="Q41" s="53"/>
      <c r="R41" s="53"/>
      <c r="S41" s="53"/>
      <c r="T41" s="53"/>
    </row>
    <row r="42" spans="1:25" x14ac:dyDescent="0.25">
      <c r="P42" s="53"/>
      <c r="Q42" s="53"/>
      <c r="R42" s="53"/>
      <c r="S42" s="53"/>
      <c r="T42" s="53"/>
    </row>
  </sheetData>
  <mergeCells count="1">
    <mergeCell ref="R3:S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3497-8E46-41EE-B5DD-0DCCAEFB81B3}">
  <sheetPr>
    <tabColor theme="5" tint="-0.249977111117893"/>
  </sheetPr>
  <dimension ref="A1:Y42"/>
  <sheetViews>
    <sheetView topLeftCell="A2" zoomScaleNormal="100" workbookViewId="0">
      <selection activeCell="V7" sqref="V7"/>
    </sheetView>
  </sheetViews>
  <sheetFormatPr defaultColWidth="6.7109375" defaultRowHeight="15" x14ac:dyDescent="0.25"/>
  <cols>
    <col min="1" max="1" width="12.5703125" customWidth="1"/>
    <col min="2" max="20" width="5.7109375" customWidth="1"/>
    <col min="23" max="23" width="11.140625" customWidth="1"/>
    <col min="24" max="24" width="7.28515625" bestFit="1" customWidth="1"/>
  </cols>
  <sheetData>
    <row r="1" spans="1:25" ht="20.25" x14ac:dyDescent="0.25">
      <c r="A1" s="2" t="s">
        <v>133</v>
      </c>
      <c r="B1" s="2"/>
      <c r="C1" s="2"/>
      <c r="D1" s="2"/>
      <c r="E1" s="2"/>
      <c r="F1" s="2"/>
    </row>
    <row r="2" spans="1:25" x14ac:dyDescent="0.25">
      <c r="A2" s="1">
        <v>45811</v>
      </c>
    </row>
    <row r="3" spans="1:25" ht="13.5" customHeight="1" x14ac:dyDescent="0.25">
      <c r="B3" s="245" t="s">
        <v>134</v>
      </c>
      <c r="O3" s="3"/>
      <c r="P3" s="3"/>
      <c r="Q3" s="401" t="s">
        <v>128</v>
      </c>
      <c r="R3" s="401"/>
      <c r="V3" s="248" t="s">
        <v>135</v>
      </c>
    </row>
    <row r="4" spans="1:25" x14ac:dyDescent="0.25">
      <c r="A4" s="4" t="s">
        <v>1</v>
      </c>
      <c r="B4" s="6" t="s">
        <v>5</v>
      </c>
      <c r="C4" s="6" t="s">
        <v>6</v>
      </c>
      <c r="D4" s="5" t="s">
        <v>7</v>
      </c>
      <c r="E4" s="5" t="s">
        <v>8</v>
      </c>
      <c r="F4" s="5">
        <v>2008</v>
      </c>
      <c r="G4" s="7">
        <v>2009</v>
      </c>
      <c r="H4" s="8">
        <v>2010</v>
      </c>
      <c r="I4" s="8">
        <v>2011</v>
      </c>
      <c r="J4" s="8">
        <v>2012</v>
      </c>
      <c r="K4" s="9">
        <v>2013</v>
      </c>
      <c r="L4" s="9">
        <v>2014</v>
      </c>
      <c r="M4" s="9">
        <v>2015</v>
      </c>
      <c r="N4" s="9">
        <v>2016</v>
      </c>
      <c r="O4" s="9">
        <v>2017</v>
      </c>
      <c r="P4" s="9">
        <v>2018</v>
      </c>
      <c r="Q4" s="10">
        <v>2019</v>
      </c>
      <c r="R4" s="10">
        <v>2020</v>
      </c>
      <c r="S4" s="9">
        <v>2021</v>
      </c>
      <c r="T4" s="9">
        <v>2022</v>
      </c>
      <c r="U4" s="9">
        <v>2023</v>
      </c>
      <c r="V4" s="9">
        <v>2024</v>
      </c>
      <c r="W4" s="249" t="s">
        <v>9</v>
      </c>
      <c r="X4" s="8"/>
    </row>
    <row r="5" spans="1:25" ht="13.5" customHeight="1" x14ac:dyDescent="0.25">
      <c r="A5" s="11" t="s">
        <v>10</v>
      </c>
      <c r="B5" s="13">
        <v>57</v>
      </c>
      <c r="C5" s="13">
        <v>53</v>
      </c>
      <c r="D5" s="12">
        <v>62</v>
      </c>
      <c r="E5" s="12">
        <v>52</v>
      </c>
      <c r="F5" s="12">
        <v>56</v>
      </c>
      <c r="G5" s="12">
        <v>65</v>
      </c>
      <c r="H5" s="14">
        <v>56</v>
      </c>
      <c r="I5" s="15">
        <v>51</v>
      </c>
      <c r="J5" s="15">
        <v>61</v>
      </c>
      <c r="K5" s="16">
        <v>67</v>
      </c>
      <c r="L5" s="16">
        <v>54</v>
      </c>
      <c r="M5" s="16">
        <v>70</v>
      </c>
      <c r="N5" s="16">
        <v>61</v>
      </c>
      <c r="O5" s="16">
        <v>66</v>
      </c>
      <c r="P5" s="16">
        <v>66</v>
      </c>
      <c r="Q5" s="17">
        <v>48</v>
      </c>
      <c r="R5" s="17">
        <v>65</v>
      </c>
      <c r="S5">
        <v>57</v>
      </c>
      <c r="T5">
        <v>56</v>
      </c>
      <c r="U5">
        <v>66</v>
      </c>
      <c r="V5">
        <v>64</v>
      </c>
      <c r="W5" s="246">
        <f>AVERAGE(Q5:V5)</f>
        <v>59.333333333333336</v>
      </c>
      <c r="X5" s="19"/>
      <c r="Y5" s="20"/>
    </row>
    <row r="6" spans="1:25" ht="13.5" customHeight="1" x14ac:dyDescent="0.25">
      <c r="A6" s="11" t="s">
        <v>11</v>
      </c>
      <c r="B6" s="21">
        <v>7</v>
      </c>
      <c r="C6" s="21">
        <v>6</v>
      </c>
      <c r="D6" s="12">
        <v>3</v>
      </c>
      <c r="E6" s="12">
        <v>5</v>
      </c>
      <c r="F6" s="12">
        <v>6</v>
      </c>
      <c r="G6" s="12">
        <v>2</v>
      </c>
      <c r="H6" s="14">
        <v>2</v>
      </c>
      <c r="I6" s="15">
        <v>2</v>
      </c>
      <c r="J6" s="15">
        <v>8</v>
      </c>
      <c r="K6" s="16">
        <v>3</v>
      </c>
      <c r="L6" s="16">
        <v>4</v>
      </c>
      <c r="M6" s="16">
        <v>6</v>
      </c>
      <c r="N6" s="16">
        <v>1</v>
      </c>
      <c r="O6" s="16">
        <v>4</v>
      </c>
      <c r="P6" s="16">
        <v>5</v>
      </c>
      <c r="Q6" s="17">
        <v>3</v>
      </c>
      <c r="R6" s="17">
        <v>6</v>
      </c>
      <c r="S6">
        <v>2</v>
      </c>
      <c r="T6">
        <v>2</v>
      </c>
      <c r="U6">
        <v>7</v>
      </c>
      <c r="V6">
        <v>3</v>
      </c>
      <c r="W6" s="246">
        <f t="shared" ref="W6:W35" si="0">AVERAGE(Q6:V6)</f>
        <v>3.8333333333333335</v>
      </c>
      <c r="X6" s="19"/>
      <c r="Y6" s="20"/>
    </row>
    <row r="7" spans="1:25" ht="13.5" customHeight="1" x14ac:dyDescent="0.25">
      <c r="A7" s="22" t="s">
        <v>12</v>
      </c>
      <c r="B7" s="24">
        <v>26</v>
      </c>
      <c r="C7" s="24">
        <v>26</v>
      </c>
      <c r="D7" s="23">
        <v>21</v>
      </c>
      <c r="E7" s="23">
        <v>22</v>
      </c>
      <c r="F7" s="23">
        <v>27</v>
      </c>
      <c r="G7" s="23">
        <v>25</v>
      </c>
      <c r="H7" s="25">
        <v>31</v>
      </c>
      <c r="I7" s="26">
        <v>24</v>
      </c>
      <c r="J7" s="26">
        <v>26</v>
      </c>
      <c r="K7" s="27">
        <v>23</v>
      </c>
      <c r="L7" s="27">
        <v>25</v>
      </c>
      <c r="M7" s="27">
        <v>17</v>
      </c>
      <c r="N7" s="27">
        <v>17</v>
      </c>
      <c r="O7" s="27">
        <v>16</v>
      </c>
      <c r="P7" s="27">
        <v>15</v>
      </c>
      <c r="Q7" s="28">
        <v>8</v>
      </c>
      <c r="R7" s="28">
        <v>11</v>
      </c>
      <c r="S7">
        <v>18</v>
      </c>
      <c r="T7">
        <v>22</v>
      </c>
      <c r="U7">
        <v>11</v>
      </c>
      <c r="V7" s="303">
        <v>28</v>
      </c>
      <c r="W7" s="246">
        <f t="shared" si="0"/>
        <v>16.333333333333332</v>
      </c>
      <c r="X7" s="19"/>
      <c r="Y7" s="20"/>
    </row>
    <row r="8" spans="1:25" ht="13.5" customHeight="1" x14ac:dyDescent="0.25">
      <c r="A8" s="22" t="s">
        <v>13</v>
      </c>
      <c r="B8" s="24">
        <v>14</v>
      </c>
      <c r="C8" s="24">
        <v>26</v>
      </c>
      <c r="D8" s="23">
        <v>17</v>
      </c>
      <c r="E8" s="23">
        <v>23</v>
      </c>
      <c r="F8" s="23">
        <v>18</v>
      </c>
      <c r="G8" s="23">
        <v>25</v>
      </c>
      <c r="H8" s="25">
        <v>31</v>
      </c>
      <c r="I8" s="26">
        <v>20</v>
      </c>
      <c r="J8" s="26">
        <v>19</v>
      </c>
      <c r="K8" s="27">
        <v>25</v>
      </c>
      <c r="L8" s="27">
        <v>21</v>
      </c>
      <c r="M8" s="27">
        <v>11</v>
      </c>
      <c r="N8" s="27">
        <v>12</v>
      </c>
      <c r="O8" s="27">
        <v>16</v>
      </c>
      <c r="P8" s="27">
        <v>13</v>
      </c>
      <c r="Q8" s="28">
        <v>10</v>
      </c>
      <c r="R8" s="28">
        <v>10</v>
      </c>
      <c r="S8">
        <v>10</v>
      </c>
      <c r="T8">
        <v>13</v>
      </c>
      <c r="U8">
        <v>15</v>
      </c>
      <c r="V8">
        <v>17</v>
      </c>
      <c r="W8" s="246">
        <f t="shared" si="0"/>
        <v>12.5</v>
      </c>
      <c r="X8" s="19"/>
      <c r="Y8" s="20"/>
    </row>
    <row r="9" spans="1:25" ht="13.5" customHeight="1" x14ac:dyDescent="0.25">
      <c r="A9" s="29" t="s">
        <v>14</v>
      </c>
      <c r="B9" s="30">
        <v>58</v>
      </c>
      <c r="C9" s="30">
        <v>60</v>
      </c>
      <c r="D9" s="23">
        <v>64</v>
      </c>
      <c r="E9" s="23">
        <v>52</v>
      </c>
      <c r="F9" s="23">
        <v>60</v>
      </c>
      <c r="G9" s="23">
        <v>46</v>
      </c>
      <c r="H9" s="25">
        <v>56</v>
      </c>
      <c r="I9" s="26">
        <v>49</v>
      </c>
      <c r="J9" s="26">
        <v>43</v>
      </c>
      <c r="K9" s="27">
        <v>65</v>
      </c>
      <c r="L9" s="27">
        <v>58</v>
      </c>
      <c r="M9" s="27">
        <v>51</v>
      </c>
      <c r="N9" s="27">
        <v>55</v>
      </c>
      <c r="O9" s="27">
        <v>39</v>
      </c>
      <c r="P9" s="27">
        <v>41</v>
      </c>
      <c r="Q9" s="28">
        <v>48</v>
      </c>
      <c r="R9" s="28">
        <v>33</v>
      </c>
      <c r="S9">
        <v>34</v>
      </c>
      <c r="T9">
        <v>38</v>
      </c>
      <c r="U9">
        <v>37</v>
      </c>
      <c r="V9">
        <v>40</v>
      </c>
      <c r="W9" s="246">
        <f t="shared" si="0"/>
        <v>38.333333333333336</v>
      </c>
      <c r="X9" s="19"/>
      <c r="Y9" s="20"/>
    </row>
    <row r="10" spans="1:25" ht="13.5" customHeight="1" x14ac:dyDescent="0.25">
      <c r="A10" s="22" t="s">
        <v>15</v>
      </c>
      <c r="B10" s="24">
        <v>49</v>
      </c>
      <c r="C10" s="24">
        <v>51</v>
      </c>
      <c r="D10" s="23">
        <v>72</v>
      </c>
      <c r="E10" s="23">
        <v>55</v>
      </c>
      <c r="F10" s="23">
        <v>54</v>
      </c>
      <c r="G10" s="23">
        <v>68</v>
      </c>
      <c r="H10" s="25">
        <v>68</v>
      </c>
      <c r="I10" s="26">
        <v>51</v>
      </c>
      <c r="J10" s="26">
        <v>66</v>
      </c>
      <c r="K10" s="27">
        <v>60</v>
      </c>
      <c r="L10" s="27">
        <v>63</v>
      </c>
      <c r="M10" s="27">
        <v>48</v>
      </c>
      <c r="N10" s="27">
        <v>47</v>
      </c>
      <c r="O10" s="27">
        <v>50</v>
      </c>
      <c r="P10" s="27">
        <v>43</v>
      </c>
      <c r="Q10" s="28">
        <v>38</v>
      </c>
      <c r="R10" s="28">
        <v>37</v>
      </c>
      <c r="S10">
        <v>53</v>
      </c>
      <c r="T10">
        <v>52</v>
      </c>
      <c r="U10">
        <v>20</v>
      </c>
      <c r="V10" s="302">
        <v>40</v>
      </c>
      <c r="W10" s="246">
        <f t="shared" si="0"/>
        <v>40</v>
      </c>
      <c r="X10" s="19"/>
      <c r="Y10" s="20"/>
    </row>
    <row r="11" spans="1:25" ht="13.5" customHeight="1" x14ac:dyDescent="0.25">
      <c r="A11" s="22" t="s">
        <v>16</v>
      </c>
      <c r="B11" s="24">
        <v>175</v>
      </c>
      <c r="C11" s="24">
        <v>163</v>
      </c>
      <c r="D11" s="23">
        <v>168</v>
      </c>
      <c r="E11" s="23">
        <v>157</v>
      </c>
      <c r="F11" s="23">
        <v>155</v>
      </c>
      <c r="G11" s="23">
        <v>153</v>
      </c>
      <c r="H11" s="25">
        <v>135</v>
      </c>
      <c r="I11" s="26">
        <v>155</v>
      </c>
      <c r="J11" s="26">
        <v>132</v>
      </c>
      <c r="K11" s="27">
        <v>129</v>
      </c>
      <c r="L11" s="27">
        <v>124</v>
      </c>
      <c r="M11" s="27">
        <v>121</v>
      </c>
      <c r="N11" s="27">
        <v>123</v>
      </c>
      <c r="O11" s="27">
        <v>128</v>
      </c>
      <c r="P11" s="27">
        <v>101</v>
      </c>
      <c r="Q11" s="28">
        <v>92</v>
      </c>
      <c r="R11" s="28">
        <v>108</v>
      </c>
      <c r="S11">
        <v>105</v>
      </c>
      <c r="T11">
        <v>85</v>
      </c>
      <c r="U11">
        <v>98</v>
      </c>
      <c r="V11" s="247">
        <v>99</v>
      </c>
      <c r="W11" s="246">
        <f t="shared" si="0"/>
        <v>97.833333333333329</v>
      </c>
      <c r="X11" s="19"/>
      <c r="Y11" s="20"/>
    </row>
    <row r="12" spans="1:25" ht="13.5" customHeight="1" x14ac:dyDescent="0.25">
      <c r="A12" s="29" t="s">
        <v>17</v>
      </c>
      <c r="B12" s="30">
        <v>145</v>
      </c>
      <c r="C12" s="30">
        <v>166</v>
      </c>
      <c r="D12" s="23">
        <v>145</v>
      </c>
      <c r="E12" s="23">
        <v>156</v>
      </c>
      <c r="F12" s="23">
        <v>176</v>
      </c>
      <c r="G12" s="23">
        <v>159</v>
      </c>
      <c r="H12" s="25">
        <v>150</v>
      </c>
      <c r="I12" s="26">
        <v>130</v>
      </c>
      <c r="J12" s="26">
        <v>157</v>
      </c>
      <c r="K12" s="27">
        <v>157</v>
      </c>
      <c r="L12" s="27">
        <v>131</v>
      </c>
      <c r="M12" s="27">
        <v>158</v>
      </c>
      <c r="N12" s="27">
        <v>131</v>
      </c>
      <c r="O12" s="27">
        <v>125</v>
      </c>
      <c r="P12" s="27">
        <v>112</v>
      </c>
      <c r="Q12" s="28">
        <v>95</v>
      </c>
      <c r="R12" s="28">
        <v>87</v>
      </c>
      <c r="S12">
        <v>84</v>
      </c>
      <c r="T12">
        <v>70</v>
      </c>
      <c r="U12">
        <v>85</v>
      </c>
      <c r="V12" s="247">
        <v>76</v>
      </c>
      <c r="W12" s="246">
        <f t="shared" si="0"/>
        <v>82.833333333333329</v>
      </c>
      <c r="X12" s="19"/>
      <c r="Y12" s="20"/>
    </row>
    <row r="13" spans="1:25" ht="13.5" customHeight="1" x14ac:dyDescent="0.25">
      <c r="A13" s="22" t="s">
        <v>18</v>
      </c>
      <c r="B13" s="24">
        <v>150</v>
      </c>
      <c r="C13" s="24">
        <v>134</v>
      </c>
      <c r="D13" s="23">
        <v>115</v>
      </c>
      <c r="E13" s="23">
        <v>144</v>
      </c>
      <c r="F13" s="23">
        <v>114</v>
      </c>
      <c r="G13" s="23">
        <v>165</v>
      </c>
      <c r="H13" s="25">
        <v>135</v>
      </c>
      <c r="I13" s="26">
        <v>123</v>
      </c>
      <c r="J13" s="26">
        <v>147</v>
      </c>
      <c r="K13" s="27">
        <v>151</v>
      </c>
      <c r="L13" s="27">
        <v>123</v>
      </c>
      <c r="M13" s="27">
        <v>152</v>
      </c>
      <c r="N13" s="27">
        <v>140</v>
      </c>
      <c r="O13" s="27">
        <v>128</v>
      </c>
      <c r="P13" s="27">
        <v>91</v>
      </c>
      <c r="Q13" s="28">
        <v>100</v>
      </c>
      <c r="R13" s="28">
        <v>122</v>
      </c>
      <c r="S13">
        <v>111</v>
      </c>
      <c r="T13">
        <v>124</v>
      </c>
      <c r="U13">
        <v>98</v>
      </c>
      <c r="V13" s="303">
        <v>115</v>
      </c>
      <c r="W13" s="246">
        <f t="shared" si="0"/>
        <v>111.66666666666667</v>
      </c>
      <c r="X13" s="19"/>
      <c r="Y13" s="20"/>
    </row>
    <row r="14" spans="1:25" ht="13.5" customHeight="1" x14ac:dyDescent="0.25">
      <c r="A14" s="22" t="s">
        <v>19</v>
      </c>
      <c r="B14" s="24">
        <v>43</v>
      </c>
      <c r="C14" s="24">
        <v>44</v>
      </c>
      <c r="D14" s="23">
        <v>47</v>
      </c>
      <c r="E14" s="23">
        <v>54</v>
      </c>
      <c r="F14" s="23">
        <v>57</v>
      </c>
      <c r="G14" s="23">
        <v>47</v>
      </c>
      <c r="H14" s="25">
        <v>47</v>
      </c>
      <c r="I14" s="26">
        <v>38</v>
      </c>
      <c r="J14" s="26">
        <v>52</v>
      </c>
      <c r="K14" s="27">
        <v>46</v>
      </c>
      <c r="L14" s="27">
        <v>47</v>
      </c>
      <c r="M14" s="27">
        <v>49</v>
      </c>
      <c r="N14" s="27">
        <v>45</v>
      </c>
      <c r="O14" s="27">
        <v>36</v>
      </c>
      <c r="P14" s="27">
        <v>44</v>
      </c>
      <c r="Q14" s="28">
        <v>35</v>
      </c>
      <c r="R14" s="28">
        <v>39</v>
      </c>
      <c r="S14">
        <v>33</v>
      </c>
      <c r="T14">
        <v>42</v>
      </c>
      <c r="U14">
        <v>44</v>
      </c>
      <c r="V14">
        <v>41</v>
      </c>
      <c r="W14" s="246">
        <f t="shared" si="0"/>
        <v>39</v>
      </c>
      <c r="X14" s="19"/>
      <c r="Y14" s="20"/>
    </row>
    <row r="15" spans="1:25" ht="13.5" customHeight="1" x14ac:dyDescent="0.25">
      <c r="A15" s="29" t="s">
        <v>20</v>
      </c>
      <c r="B15" s="30">
        <v>74</v>
      </c>
      <c r="C15" s="30">
        <v>84</v>
      </c>
      <c r="D15" s="23">
        <v>81</v>
      </c>
      <c r="E15" s="23">
        <v>100</v>
      </c>
      <c r="F15" s="23">
        <v>82</v>
      </c>
      <c r="G15" s="23">
        <v>75</v>
      </c>
      <c r="H15" s="25">
        <v>76</v>
      </c>
      <c r="I15" s="26">
        <v>91</v>
      </c>
      <c r="J15" s="26">
        <v>83</v>
      </c>
      <c r="K15" s="27">
        <v>84</v>
      </c>
      <c r="L15" s="27">
        <v>75</v>
      </c>
      <c r="M15" s="27">
        <v>74</v>
      </c>
      <c r="N15" s="27">
        <v>67</v>
      </c>
      <c r="O15" s="27">
        <v>64</v>
      </c>
      <c r="P15" s="27">
        <v>56</v>
      </c>
      <c r="Q15" s="28">
        <v>52</v>
      </c>
      <c r="R15" s="28">
        <v>54</v>
      </c>
      <c r="S15">
        <v>71</v>
      </c>
      <c r="T15">
        <v>54</v>
      </c>
      <c r="U15">
        <v>61</v>
      </c>
      <c r="V15">
        <v>61</v>
      </c>
      <c r="W15" s="246">
        <f t="shared" si="0"/>
        <v>58.833333333333336</v>
      </c>
      <c r="X15" s="19"/>
      <c r="Y15" s="20"/>
    </row>
    <row r="16" spans="1:25" ht="13.5" customHeight="1" x14ac:dyDescent="0.25">
      <c r="A16" s="22" t="s">
        <v>21</v>
      </c>
      <c r="B16" s="24">
        <v>79</v>
      </c>
      <c r="C16" s="24">
        <v>76</v>
      </c>
      <c r="D16" s="23">
        <v>78</v>
      </c>
      <c r="E16" s="23">
        <v>65</v>
      </c>
      <c r="F16" s="23">
        <v>61</v>
      </c>
      <c r="G16" s="23">
        <v>58</v>
      </c>
      <c r="H16" s="25">
        <v>46</v>
      </c>
      <c r="I16" s="26">
        <v>40</v>
      </c>
      <c r="J16" s="26">
        <v>41</v>
      </c>
      <c r="K16" s="27">
        <v>46</v>
      </c>
      <c r="L16" s="27">
        <v>37</v>
      </c>
      <c r="M16" s="27">
        <v>29</v>
      </c>
      <c r="N16" s="27">
        <v>30</v>
      </c>
      <c r="O16" s="27">
        <v>29</v>
      </c>
      <c r="P16" s="27">
        <v>23</v>
      </c>
      <c r="Q16" s="28">
        <v>37</v>
      </c>
      <c r="R16" s="28">
        <v>28</v>
      </c>
      <c r="S16">
        <v>49</v>
      </c>
      <c r="T16">
        <v>32</v>
      </c>
      <c r="U16">
        <v>27</v>
      </c>
      <c r="V16">
        <v>34</v>
      </c>
      <c r="W16" s="246">
        <f t="shared" si="0"/>
        <v>34.5</v>
      </c>
      <c r="X16" s="19"/>
      <c r="Y16" s="20"/>
    </row>
    <row r="17" spans="1:25" ht="13.5" customHeight="1" x14ac:dyDescent="0.25">
      <c r="A17" s="22" t="s">
        <v>22</v>
      </c>
      <c r="B17" s="24">
        <v>78</v>
      </c>
      <c r="C17" s="24">
        <v>77</v>
      </c>
      <c r="D17" s="23">
        <v>96</v>
      </c>
      <c r="E17" s="23">
        <v>89</v>
      </c>
      <c r="F17" s="23">
        <v>95</v>
      </c>
      <c r="G17" s="23">
        <v>77</v>
      </c>
      <c r="H17" s="25">
        <v>79</v>
      </c>
      <c r="I17" s="26">
        <v>73</v>
      </c>
      <c r="J17" s="26">
        <v>90</v>
      </c>
      <c r="K17" s="27">
        <v>81</v>
      </c>
      <c r="L17" s="27">
        <v>80</v>
      </c>
      <c r="M17" s="27">
        <v>112</v>
      </c>
      <c r="N17" s="27">
        <v>95</v>
      </c>
      <c r="O17" s="27">
        <v>103</v>
      </c>
      <c r="P17" s="27">
        <v>96</v>
      </c>
      <c r="Q17" s="28">
        <v>95</v>
      </c>
      <c r="R17" s="28">
        <v>85</v>
      </c>
      <c r="S17">
        <v>81</v>
      </c>
      <c r="T17">
        <v>99</v>
      </c>
      <c r="U17">
        <v>88</v>
      </c>
      <c r="V17">
        <v>79</v>
      </c>
      <c r="W17" s="246">
        <f t="shared" si="0"/>
        <v>87.833333333333329</v>
      </c>
      <c r="X17" s="19"/>
      <c r="Y17" s="20"/>
    </row>
    <row r="18" spans="1:25" ht="13.5" customHeight="1" x14ac:dyDescent="0.25">
      <c r="A18" s="29" t="s">
        <v>23</v>
      </c>
      <c r="B18" s="30">
        <v>63</v>
      </c>
      <c r="C18" s="30">
        <v>66</v>
      </c>
      <c r="D18" s="23">
        <v>57</v>
      </c>
      <c r="E18" s="23">
        <v>47</v>
      </c>
      <c r="F18" s="23">
        <v>53</v>
      </c>
      <c r="G18" s="23">
        <v>39</v>
      </c>
      <c r="H18" s="25">
        <v>48</v>
      </c>
      <c r="I18" s="26">
        <v>57</v>
      </c>
      <c r="J18" s="26">
        <v>45</v>
      </c>
      <c r="K18" s="27">
        <v>59</v>
      </c>
      <c r="L18" s="27">
        <v>45</v>
      </c>
      <c r="M18" s="27">
        <v>46</v>
      </c>
      <c r="N18" s="27">
        <v>40</v>
      </c>
      <c r="O18" s="27">
        <v>37</v>
      </c>
      <c r="P18" s="27">
        <v>22</v>
      </c>
      <c r="Q18" s="28">
        <v>34</v>
      </c>
      <c r="R18" s="28">
        <v>38</v>
      </c>
      <c r="S18">
        <v>33</v>
      </c>
      <c r="T18">
        <v>20</v>
      </c>
      <c r="U18">
        <v>32</v>
      </c>
      <c r="V18" s="247">
        <v>26</v>
      </c>
      <c r="W18" s="246">
        <f t="shared" si="0"/>
        <v>30.5</v>
      </c>
      <c r="X18" s="19"/>
      <c r="Y18" s="20"/>
    </row>
    <row r="19" spans="1:25" ht="13.5" customHeight="1" x14ac:dyDescent="0.25">
      <c r="A19" s="22" t="s">
        <v>24</v>
      </c>
      <c r="B19" s="24">
        <v>63</v>
      </c>
      <c r="C19" s="24">
        <v>61</v>
      </c>
      <c r="D19" s="23">
        <v>58</v>
      </c>
      <c r="E19" s="23">
        <v>56</v>
      </c>
      <c r="F19" s="23">
        <v>53</v>
      </c>
      <c r="G19" s="23">
        <v>47</v>
      </c>
      <c r="H19" s="25">
        <v>48</v>
      </c>
      <c r="I19" s="26">
        <v>47</v>
      </c>
      <c r="J19" s="26">
        <v>44</v>
      </c>
      <c r="K19" s="27">
        <v>41</v>
      </c>
      <c r="L19" s="27">
        <v>43</v>
      </c>
      <c r="M19" s="27">
        <v>43</v>
      </c>
      <c r="N19" s="27">
        <v>31</v>
      </c>
      <c r="O19" s="27">
        <v>39</v>
      </c>
      <c r="P19" s="27">
        <v>42</v>
      </c>
      <c r="Q19" s="28">
        <v>29</v>
      </c>
      <c r="R19" s="28">
        <v>38</v>
      </c>
      <c r="S19">
        <v>33</v>
      </c>
      <c r="T19">
        <v>44</v>
      </c>
      <c r="U19">
        <v>34</v>
      </c>
      <c r="V19">
        <v>35</v>
      </c>
      <c r="W19" s="246">
        <f t="shared" si="0"/>
        <v>35.5</v>
      </c>
      <c r="X19" s="19"/>
      <c r="Y19" s="20"/>
    </row>
    <row r="20" spans="1:25" ht="13.5" customHeight="1" x14ac:dyDescent="0.25">
      <c r="A20" s="22" t="s">
        <v>25</v>
      </c>
      <c r="B20" s="24">
        <v>100</v>
      </c>
      <c r="C20" s="24">
        <v>95</v>
      </c>
      <c r="D20" s="23">
        <v>115</v>
      </c>
      <c r="E20" s="23">
        <v>84</v>
      </c>
      <c r="F20" s="23">
        <v>119</v>
      </c>
      <c r="G20" s="23">
        <v>92</v>
      </c>
      <c r="H20" s="25">
        <v>80</v>
      </c>
      <c r="I20" s="26">
        <v>83</v>
      </c>
      <c r="J20" s="26">
        <v>84</v>
      </c>
      <c r="K20" s="27">
        <v>64</v>
      </c>
      <c r="L20" s="27">
        <v>85</v>
      </c>
      <c r="M20" s="27">
        <v>64</v>
      </c>
      <c r="N20" s="27">
        <v>66</v>
      </c>
      <c r="O20" s="27">
        <v>77</v>
      </c>
      <c r="P20" s="27">
        <v>57</v>
      </c>
      <c r="Q20" s="28">
        <v>64</v>
      </c>
      <c r="R20" s="28">
        <v>77</v>
      </c>
      <c r="S20">
        <v>73</v>
      </c>
      <c r="T20">
        <v>53</v>
      </c>
      <c r="U20">
        <v>62</v>
      </c>
      <c r="V20" s="247">
        <v>59</v>
      </c>
      <c r="W20" s="246">
        <f t="shared" si="0"/>
        <v>64.666666666666671</v>
      </c>
      <c r="X20" s="19"/>
      <c r="Y20" s="20"/>
    </row>
    <row r="21" spans="1:25" ht="13.5" customHeight="1" x14ac:dyDescent="0.25">
      <c r="A21" s="29" t="s">
        <v>26</v>
      </c>
      <c r="B21" s="30">
        <v>3</v>
      </c>
      <c r="C21" s="30">
        <v>3</v>
      </c>
      <c r="D21" s="23">
        <v>1</v>
      </c>
      <c r="E21" s="23">
        <v>1</v>
      </c>
      <c r="F21" s="23">
        <v>1</v>
      </c>
      <c r="G21" s="23">
        <v>0</v>
      </c>
      <c r="H21" s="25">
        <v>2</v>
      </c>
      <c r="I21" s="25">
        <v>2</v>
      </c>
      <c r="J21" s="25">
        <v>1</v>
      </c>
      <c r="K21" s="31">
        <v>3</v>
      </c>
      <c r="L21" s="31">
        <v>0</v>
      </c>
      <c r="M21" s="31">
        <v>1</v>
      </c>
      <c r="N21" s="31">
        <v>2</v>
      </c>
      <c r="O21" s="31">
        <v>3</v>
      </c>
      <c r="P21" s="31">
        <v>2</v>
      </c>
      <c r="Q21" s="32">
        <v>2</v>
      </c>
      <c r="R21" s="32">
        <v>4</v>
      </c>
      <c r="S21">
        <v>4</v>
      </c>
      <c r="T21">
        <v>2</v>
      </c>
      <c r="U21">
        <v>4</v>
      </c>
      <c r="V21">
        <v>3</v>
      </c>
      <c r="W21" s="246">
        <f t="shared" si="0"/>
        <v>3.1666666666666665</v>
      </c>
      <c r="X21" s="19"/>
      <c r="Y21" s="20"/>
    </row>
    <row r="22" spans="1:25" ht="13.5" customHeight="1" x14ac:dyDescent="0.25">
      <c r="A22" s="22" t="s">
        <v>27</v>
      </c>
      <c r="B22" s="24">
        <v>58</v>
      </c>
      <c r="C22" s="24">
        <v>70</v>
      </c>
      <c r="D22" s="23">
        <v>64</v>
      </c>
      <c r="E22" s="23">
        <v>69</v>
      </c>
      <c r="F22" s="23">
        <v>54</v>
      </c>
      <c r="G22" s="23">
        <v>77</v>
      </c>
      <c r="H22" s="25">
        <v>64</v>
      </c>
      <c r="I22" s="26">
        <v>62</v>
      </c>
      <c r="J22" s="26">
        <v>71</v>
      </c>
      <c r="K22" s="27">
        <v>60</v>
      </c>
      <c r="L22" s="27">
        <v>58</v>
      </c>
      <c r="M22" s="27">
        <v>71</v>
      </c>
      <c r="N22" s="27">
        <v>53</v>
      </c>
      <c r="O22" s="27">
        <v>56</v>
      </c>
      <c r="P22" s="27">
        <v>46</v>
      </c>
      <c r="Q22" s="28">
        <v>50</v>
      </c>
      <c r="R22" s="28">
        <v>52</v>
      </c>
      <c r="S22">
        <v>42</v>
      </c>
      <c r="T22">
        <v>44</v>
      </c>
      <c r="U22">
        <v>42</v>
      </c>
      <c r="V22">
        <v>53</v>
      </c>
      <c r="W22" s="246">
        <f t="shared" si="0"/>
        <v>47.166666666666664</v>
      </c>
      <c r="X22" s="19"/>
      <c r="Y22" s="20"/>
    </row>
    <row r="23" spans="1:25" ht="13.5" customHeight="1" x14ac:dyDescent="0.25">
      <c r="A23" s="22" t="s">
        <v>28</v>
      </c>
      <c r="B23" s="24">
        <v>7</v>
      </c>
      <c r="C23" s="24">
        <v>4</v>
      </c>
      <c r="D23" s="23">
        <v>6</v>
      </c>
      <c r="E23" s="23">
        <v>2</v>
      </c>
      <c r="F23" s="23">
        <v>5</v>
      </c>
      <c r="G23" s="23">
        <v>4</v>
      </c>
      <c r="H23" s="25">
        <v>3</v>
      </c>
      <c r="I23" s="26">
        <v>4</v>
      </c>
      <c r="J23" s="26">
        <v>6</v>
      </c>
      <c r="K23" s="27">
        <v>2</v>
      </c>
      <c r="L23" s="27">
        <v>2</v>
      </c>
      <c r="M23" s="27">
        <v>1</v>
      </c>
      <c r="N23" s="27">
        <v>4</v>
      </c>
      <c r="O23" s="27">
        <v>4</v>
      </c>
      <c r="P23" s="27">
        <v>2</v>
      </c>
      <c r="Q23" s="28">
        <v>2</v>
      </c>
      <c r="R23" s="28">
        <v>3</v>
      </c>
      <c r="S23">
        <v>5</v>
      </c>
      <c r="T23">
        <v>1</v>
      </c>
      <c r="U23">
        <v>1</v>
      </c>
      <c r="V23">
        <v>3</v>
      </c>
      <c r="W23" s="246">
        <f t="shared" si="0"/>
        <v>2.5</v>
      </c>
      <c r="X23" s="19"/>
      <c r="Y23" s="20"/>
    </row>
    <row r="24" spans="1:25" ht="13.5" customHeight="1" x14ac:dyDescent="0.25">
      <c r="A24" s="29" t="s">
        <v>29</v>
      </c>
      <c r="B24" s="30">
        <v>54</v>
      </c>
      <c r="C24" s="30">
        <v>50</v>
      </c>
      <c r="D24" s="23">
        <v>50</v>
      </c>
      <c r="E24" s="23">
        <v>45</v>
      </c>
      <c r="F24" s="23">
        <v>57</v>
      </c>
      <c r="G24" s="23">
        <v>48</v>
      </c>
      <c r="H24" s="25">
        <v>42</v>
      </c>
      <c r="I24" s="26">
        <v>55</v>
      </c>
      <c r="J24" s="26">
        <v>59</v>
      </c>
      <c r="K24" s="27">
        <v>53</v>
      </c>
      <c r="L24" s="27">
        <v>59</v>
      </c>
      <c r="M24" s="27">
        <v>55</v>
      </c>
      <c r="N24" s="27">
        <v>56</v>
      </c>
      <c r="O24" s="27">
        <v>51</v>
      </c>
      <c r="P24" s="27">
        <v>47</v>
      </c>
      <c r="Q24" s="28">
        <v>56</v>
      </c>
      <c r="R24" s="28">
        <v>53</v>
      </c>
      <c r="S24">
        <v>41</v>
      </c>
      <c r="T24">
        <v>53</v>
      </c>
      <c r="U24">
        <v>51</v>
      </c>
      <c r="V24">
        <v>47</v>
      </c>
      <c r="W24" s="246">
        <f t="shared" si="0"/>
        <v>50.166666666666664</v>
      </c>
      <c r="X24" s="19"/>
      <c r="Y24" s="20"/>
    </row>
    <row r="25" spans="1:25" ht="13.5" customHeight="1" x14ac:dyDescent="0.25">
      <c r="A25" s="22" t="s">
        <v>30</v>
      </c>
      <c r="B25" s="24">
        <v>101</v>
      </c>
      <c r="C25" s="24">
        <v>122</v>
      </c>
      <c r="D25" s="23">
        <v>121</v>
      </c>
      <c r="E25" s="23">
        <v>113</v>
      </c>
      <c r="F25" s="23">
        <v>113</v>
      </c>
      <c r="G25" s="23">
        <v>102</v>
      </c>
      <c r="H25" s="25">
        <v>114</v>
      </c>
      <c r="I25" s="26">
        <v>124</v>
      </c>
      <c r="J25" s="26">
        <v>105</v>
      </c>
      <c r="K25" s="27">
        <v>89</v>
      </c>
      <c r="L25" s="27">
        <v>109</v>
      </c>
      <c r="M25" s="27">
        <v>100</v>
      </c>
      <c r="N25" s="27">
        <v>110</v>
      </c>
      <c r="O25" s="27">
        <v>95</v>
      </c>
      <c r="P25" s="27">
        <v>116</v>
      </c>
      <c r="Q25" s="28">
        <v>109</v>
      </c>
      <c r="R25" s="28">
        <v>100</v>
      </c>
      <c r="S25">
        <v>93</v>
      </c>
      <c r="T25">
        <v>77</v>
      </c>
      <c r="U25">
        <v>59</v>
      </c>
      <c r="V25" s="302">
        <v>84</v>
      </c>
      <c r="W25" s="246">
        <f t="shared" si="0"/>
        <v>87</v>
      </c>
      <c r="X25" s="19"/>
      <c r="Y25" s="20"/>
    </row>
    <row r="26" spans="1:25" ht="13.5" customHeight="1" x14ac:dyDescent="0.25">
      <c r="A26" s="22" t="s">
        <v>31</v>
      </c>
      <c r="B26" s="24">
        <v>74</v>
      </c>
      <c r="C26" s="24">
        <v>65</v>
      </c>
      <c r="D26" s="23">
        <v>68</v>
      </c>
      <c r="E26" s="23">
        <v>90</v>
      </c>
      <c r="F26" s="23">
        <v>77</v>
      </c>
      <c r="G26" s="23">
        <v>72</v>
      </c>
      <c r="H26" s="25">
        <v>59</v>
      </c>
      <c r="I26" s="26">
        <v>80</v>
      </c>
      <c r="J26" s="26">
        <v>85</v>
      </c>
      <c r="K26" s="27">
        <v>79</v>
      </c>
      <c r="L26" s="27">
        <v>72</v>
      </c>
      <c r="M26" s="27">
        <v>77</v>
      </c>
      <c r="N26" s="27">
        <v>64</v>
      </c>
      <c r="O26" s="27">
        <v>51</v>
      </c>
      <c r="P26" s="27">
        <v>68</v>
      </c>
      <c r="Q26" s="28">
        <v>57</v>
      </c>
      <c r="R26" s="28">
        <v>64</v>
      </c>
      <c r="S26">
        <v>67</v>
      </c>
      <c r="T26">
        <v>58</v>
      </c>
      <c r="U26">
        <v>57</v>
      </c>
      <c r="V26">
        <v>48</v>
      </c>
      <c r="W26" s="246">
        <f t="shared" si="0"/>
        <v>58.5</v>
      </c>
      <c r="X26" s="19"/>
      <c r="Y26" s="20"/>
    </row>
    <row r="27" spans="1:25" ht="13.5" customHeight="1" x14ac:dyDescent="0.25">
      <c r="A27" s="22" t="s">
        <v>32</v>
      </c>
      <c r="B27" s="24">
        <v>61</v>
      </c>
      <c r="C27" s="24">
        <v>36</v>
      </c>
      <c r="D27" s="23">
        <v>44</v>
      </c>
      <c r="E27" s="23">
        <v>34</v>
      </c>
      <c r="F27" s="23">
        <v>39</v>
      </c>
      <c r="G27" s="23">
        <v>40</v>
      </c>
      <c r="H27" s="25">
        <v>31</v>
      </c>
      <c r="I27" s="26">
        <v>38</v>
      </c>
      <c r="J27" s="26">
        <v>27</v>
      </c>
      <c r="K27" s="27">
        <v>24</v>
      </c>
      <c r="L27" s="27">
        <v>33</v>
      </c>
      <c r="M27" s="27">
        <v>28</v>
      </c>
      <c r="N27" s="27">
        <v>36</v>
      </c>
      <c r="O27" s="27">
        <v>52</v>
      </c>
      <c r="P27" s="27">
        <v>44</v>
      </c>
      <c r="Q27" s="28">
        <v>61</v>
      </c>
      <c r="R27" s="28">
        <v>47</v>
      </c>
      <c r="S27">
        <v>66</v>
      </c>
      <c r="T27">
        <v>92</v>
      </c>
      <c r="U27">
        <v>75</v>
      </c>
      <c r="V27" s="248">
        <v>73</v>
      </c>
      <c r="W27" s="246">
        <f t="shared" si="0"/>
        <v>69</v>
      </c>
      <c r="X27" s="19"/>
      <c r="Y27" s="20"/>
    </row>
    <row r="28" spans="1:25" ht="13.5" customHeight="1" x14ac:dyDescent="0.25">
      <c r="A28" s="29" t="s">
        <v>33</v>
      </c>
      <c r="B28" s="30">
        <v>33</v>
      </c>
      <c r="C28" s="30">
        <v>30</v>
      </c>
      <c r="D28" s="23">
        <v>19</v>
      </c>
      <c r="E28" s="23">
        <v>31</v>
      </c>
      <c r="F28" s="23">
        <v>25</v>
      </c>
      <c r="G28" s="23">
        <v>31</v>
      </c>
      <c r="H28" s="25">
        <v>23</v>
      </c>
      <c r="I28" s="26">
        <v>16</v>
      </c>
      <c r="J28" s="26">
        <v>23</v>
      </c>
      <c r="K28" s="27">
        <v>20</v>
      </c>
      <c r="L28" s="27">
        <v>23</v>
      </c>
      <c r="M28" s="27">
        <v>23</v>
      </c>
      <c r="N28" s="27">
        <v>26</v>
      </c>
      <c r="O28" s="27">
        <v>22</v>
      </c>
      <c r="P28" s="27">
        <v>17</v>
      </c>
      <c r="Q28" s="28">
        <v>12</v>
      </c>
      <c r="R28" s="28">
        <v>18</v>
      </c>
      <c r="S28">
        <v>16</v>
      </c>
      <c r="T28">
        <v>20</v>
      </c>
      <c r="U28">
        <v>21</v>
      </c>
      <c r="V28">
        <v>22</v>
      </c>
      <c r="W28" s="246">
        <f t="shared" si="0"/>
        <v>18.166666666666668</v>
      </c>
      <c r="X28" s="19"/>
      <c r="Y28" s="20"/>
    </row>
    <row r="29" spans="1:25" ht="13.5" customHeight="1" x14ac:dyDescent="0.25">
      <c r="A29" s="22" t="s">
        <v>34</v>
      </c>
      <c r="B29" s="24">
        <v>47</v>
      </c>
      <c r="C29" s="24">
        <v>41</v>
      </c>
      <c r="D29" s="23">
        <v>45</v>
      </c>
      <c r="E29" s="23">
        <v>57</v>
      </c>
      <c r="F29" s="23">
        <v>45</v>
      </c>
      <c r="G29" s="23">
        <v>55</v>
      </c>
      <c r="H29" s="25">
        <v>60</v>
      </c>
      <c r="I29" s="26">
        <v>59</v>
      </c>
      <c r="J29" s="26">
        <v>60</v>
      </c>
      <c r="K29" s="27">
        <v>67</v>
      </c>
      <c r="L29" s="27">
        <v>79</v>
      </c>
      <c r="M29" s="27">
        <v>56</v>
      </c>
      <c r="N29" s="27">
        <v>48</v>
      </c>
      <c r="O29" s="27">
        <v>53</v>
      </c>
      <c r="P29" s="27">
        <v>58</v>
      </c>
      <c r="Q29" s="28">
        <v>62</v>
      </c>
      <c r="R29" s="28">
        <v>70</v>
      </c>
      <c r="S29">
        <v>67</v>
      </c>
      <c r="T29">
        <v>49</v>
      </c>
      <c r="U29">
        <v>61</v>
      </c>
      <c r="V29" s="247">
        <v>80</v>
      </c>
      <c r="W29" s="246">
        <f t="shared" si="0"/>
        <v>64.833333333333329</v>
      </c>
      <c r="X29" s="19"/>
      <c r="Y29" s="20"/>
    </row>
    <row r="30" spans="1:25" ht="13.5" customHeight="1" x14ac:dyDescent="0.25">
      <c r="A30" s="22" t="s">
        <v>35</v>
      </c>
      <c r="B30" s="24">
        <v>73</v>
      </c>
      <c r="C30" s="24">
        <v>101</v>
      </c>
      <c r="D30" s="23">
        <v>84</v>
      </c>
      <c r="E30" s="23">
        <v>65</v>
      </c>
      <c r="F30" s="23">
        <v>63</v>
      </c>
      <c r="G30" s="23">
        <v>63</v>
      </c>
      <c r="H30" s="25">
        <v>62</v>
      </c>
      <c r="I30" s="26">
        <v>53</v>
      </c>
      <c r="J30" s="26">
        <v>48</v>
      </c>
      <c r="K30" s="27">
        <v>55</v>
      </c>
      <c r="L30" s="27">
        <v>56</v>
      </c>
      <c r="M30" s="27">
        <v>55</v>
      </c>
      <c r="N30" s="27">
        <v>54</v>
      </c>
      <c r="O30" s="27">
        <v>53</v>
      </c>
      <c r="P30" s="27">
        <v>55</v>
      </c>
      <c r="Q30" s="28">
        <v>47</v>
      </c>
      <c r="R30" s="28">
        <v>64</v>
      </c>
      <c r="S30">
        <v>58</v>
      </c>
      <c r="T30">
        <v>53</v>
      </c>
      <c r="U30">
        <v>47</v>
      </c>
      <c r="V30" s="303">
        <v>46</v>
      </c>
      <c r="W30" s="246">
        <f t="shared" si="0"/>
        <v>52.5</v>
      </c>
      <c r="X30" s="19"/>
      <c r="Y30" s="20"/>
    </row>
    <row r="31" spans="1:25" ht="13.5" customHeight="1" x14ac:dyDescent="0.25">
      <c r="A31" s="29" t="s">
        <v>36</v>
      </c>
      <c r="B31" s="30">
        <v>115</v>
      </c>
      <c r="C31" s="30">
        <v>122</v>
      </c>
      <c r="D31" s="23">
        <v>117</v>
      </c>
      <c r="E31" s="23">
        <v>124</v>
      </c>
      <c r="F31" s="23">
        <v>114</v>
      </c>
      <c r="G31" s="23">
        <v>121</v>
      </c>
      <c r="H31" s="25">
        <v>99</v>
      </c>
      <c r="I31" s="26">
        <v>99</v>
      </c>
      <c r="J31" s="26">
        <v>143</v>
      </c>
      <c r="K31" s="27">
        <v>104</v>
      </c>
      <c r="L31" s="27">
        <v>107</v>
      </c>
      <c r="M31" s="27">
        <v>102</v>
      </c>
      <c r="N31" s="27">
        <v>118</v>
      </c>
      <c r="O31" s="27">
        <v>104</v>
      </c>
      <c r="P31" s="27">
        <v>114</v>
      </c>
      <c r="Q31" s="28">
        <v>124</v>
      </c>
      <c r="R31" s="28">
        <v>115</v>
      </c>
      <c r="S31">
        <v>111</v>
      </c>
      <c r="T31">
        <v>137</v>
      </c>
      <c r="U31">
        <v>122</v>
      </c>
      <c r="V31" s="247">
        <v>124</v>
      </c>
      <c r="W31" s="246">
        <f t="shared" si="0"/>
        <v>122.16666666666667</v>
      </c>
      <c r="X31" s="19"/>
      <c r="Y31" s="20"/>
    </row>
    <row r="32" spans="1:25" ht="13.5" customHeight="1" x14ac:dyDescent="0.25">
      <c r="A32" s="22" t="s">
        <v>37</v>
      </c>
      <c r="B32" s="24">
        <v>93</v>
      </c>
      <c r="C32" s="24">
        <v>93</v>
      </c>
      <c r="D32" s="23">
        <v>111</v>
      </c>
      <c r="E32" s="23">
        <v>96</v>
      </c>
      <c r="F32" s="23">
        <v>89</v>
      </c>
      <c r="G32" s="23">
        <v>92</v>
      </c>
      <c r="H32" s="25">
        <v>87</v>
      </c>
      <c r="I32" s="26">
        <v>81</v>
      </c>
      <c r="J32" s="26">
        <v>83</v>
      </c>
      <c r="K32" s="27">
        <v>99</v>
      </c>
      <c r="L32" s="27">
        <v>98</v>
      </c>
      <c r="M32" s="27">
        <v>111</v>
      </c>
      <c r="N32" s="27">
        <v>98</v>
      </c>
      <c r="O32" s="27">
        <v>105</v>
      </c>
      <c r="P32" s="27">
        <v>86</v>
      </c>
      <c r="Q32" s="28">
        <v>85</v>
      </c>
      <c r="R32" s="28">
        <v>75</v>
      </c>
      <c r="S32">
        <v>107</v>
      </c>
      <c r="T32">
        <v>82</v>
      </c>
      <c r="U32">
        <v>107</v>
      </c>
      <c r="V32" s="248">
        <v>108</v>
      </c>
      <c r="W32" s="246">
        <f t="shared" si="0"/>
        <v>94</v>
      </c>
      <c r="X32" s="19"/>
      <c r="Y32" s="20"/>
    </row>
    <row r="33" spans="1:25" ht="13.5" customHeight="1" x14ac:dyDescent="0.25">
      <c r="A33" s="22" t="s">
        <v>38</v>
      </c>
      <c r="B33" s="24">
        <v>76</v>
      </c>
      <c r="C33" s="24">
        <v>70</v>
      </c>
      <c r="D33" s="23">
        <v>59</v>
      </c>
      <c r="E33" s="23">
        <v>55</v>
      </c>
      <c r="F33" s="23">
        <v>58</v>
      </c>
      <c r="G33" s="23">
        <v>48</v>
      </c>
      <c r="H33" s="25">
        <v>52</v>
      </c>
      <c r="I33" s="26">
        <v>35</v>
      </c>
      <c r="J33" s="26">
        <v>28</v>
      </c>
      <c r="K33" s="27">
        <v>41</v>
      </c>
      <c r="L33" s="27">
        <v>32</v>
      </c>
      <c r="M33" s="27">
        <v>41</v>
      </c>
      <c r="N33" s="27">
        <v>39</v>
      </c>
      <c r="O33" s="27">
        <v>46</v>
      </c>
      <c r="P33" s="27">
        <v>38</v>
      </c>
      <c r="Q33" s="28">
        <v>38</v>
      </c>
      <c r="R33" s="28">
        <v>36</v>
      </c>
      <c r="S33">
        <v>38</v>
      </c>
      <c r="T33">
        <v>38</v>
      </c>
      <c r="U33">
        <v>33</v>
      </c>
      <c r="V33">
        <v>23</v>
      </c>
      <c r="W33" s="246">
        <f t="shared" si="0"/>
        <v>34.333333333333336</v>
      </c>
      <c r="X33" s="19"/>
      <c r="Y33" s="20"/>
    </row>
    <row r="34" spans="1:25" ht="13.5" customHeight="1" x14ac:dyDescent="0.25">
      <c r="A34" s="29" t="s">
        <v>39</v>
      </c>
      <c r="B34" s="30">
        <v>136</v>
      </c>
      <c r="C34" s="30">
        <v>114</v>
      </c>
      <c r="D34" s="23">
        <v>114</v>
      </c>
      <c r="E34" s="23">
        <v>115</v>
      </c>
      <c r="F34" s="23">
        <v>110</v>
      </c>
      <c r="G34" s="23">
        <v>115</v>
      </c>
      <c r="H34" s="25">
        <v>105</v>
      </c>
      <c r="I34" s="33">
        <v>87</v>
      </c>
      <c r="J34" s="33">
        <v>119</v>
      </c>
      <c r="K34" s="34">
        <v>115</v>
      </c>
      <c r="L34" s="34">
        <v>113</v>
      </c>
      <c r="M34" s="34">
        <v>106</v>
      </c>
      <c r="N34" s="34">
        <v>104</v>
      </c>
      <c r="O34" s="34">
        <v>83</v>
      </c>
      <c r="P34" s="34">
        <v>84</v>
      </c>
      <c r="Q34" s="35">
        <v>90</v>
      </c>
      <c r="R34" s="35">
        <v>47</v>
      </c>
      <c r="S34">
        <v>83</v>
      </c>
      <c r="T34">
        <v>63</v>
      </c>
      <c r="U34">
        <v>59</v>
      </c>
      <c r="V34" s="302">
        <v>56</v>
      </c>
      <c r="W34" s="246">
        <f t="shared" si="0"/>
        <v>66.333333333333329</v>
      </c>
      <c r="X34" s="19"/>
      <c r="Y34" s="20"/>
    </row>
    <row r="35" spans="1:25" ht="11.25" customHeight="1" thickBot="1" x14ac:dyDescent="0.3">
      <c r="A35" s="36" t="s">
        <v>40</v>
      </c>
      <c r="B35" s="38">
        <v>1</v>
      </c>
      <c r="C35" s="38">
        <v>0</v>
      </c>
      <c r="D35" s="37">
        <v>3</v>
      </c>
      <c r="E35" s="37">
        <v>0</v>
      </c>
      <c r="F35" s="37">
        <v>0</v>
      </c>
      <c r="G35" s="39">
        <v>1</v>
      </c>
      <c r="H35" s="39">
        <v>0</v>
      </c>
      <c r="I35" s="39">
        <v>0</v>
      </c>
      <c r="J35" s="39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1">
        <v>0</v>
      </c>
      <c r="R35" s="41">
        <v>0</v>
      </c>
      <c r="S35" s="40">
        <v>0</v>
      </c>
      <c r="T35" s="40">
        <v>0</v>
      </c>
      <c r="U35" s="40">
        <v>0</v>
      </c>
      <c r="V35" s="40">
        <v>0</v>
      </c>
      <c r="W35" s="246">
        <f t="shared" si="0"/>
        <v>0</v>
      </c>
      <c r="X35" s="19"/>
    </row>
    <row r="36" spans="1:25" s="45" customFormat="1" ht="14.25" customHeight="1" x14ac:dyDescent="0.25">
      <c r="A36" s="42" t="s">
        <v>41</v>
      </c>
      <c r="B36" s="298">
        <f t="shared" ref="B36:V36" si="1">SUM(B5:B35)</f>
        <v>2113</v>
      </c>
      <c r="C36" s="298">
        <f t="shared" si="1"/>
        <v>2109</v>
      </c>
      <c r="D36" s="298">
        <f t="shared" si="1"/>
        <v>2105</v>
      </c>
      <c r="E36" s="298">
        <f t="shared" si="1"/>
        <v>2058</v>
      </c>
      <c r="F36" s="298">
        <f t="shared" si="1"/>
        <v>2036</v>
      </c>
      <c r="G36" s="298">
        <f t="shared" si="1"/>
        <v>2012</v>
      </c>
      <c r="H36" s="298">
        <f t="shared" si="1"/>
        <v>1891</v>
      </c>
      <c r="I36" s="298">
        <f t="shared" si="1"/>
        <v>1829</v>
      </c>
      <c r="J36" s="298">
        <f t="shared" si="1"/>
        <v>1956</v>
      </c>
      <c r="K36" s="298">
        <f t="shared" si="1"/>
        <v>1912</v>
      </c>
      <c r="L36" s="298">
        <f t="shared" si="1"/>
        <v>1856</v>
      </c>
      <c r="M36" s="298">
        <f t="shared" si="1"/>
        <v>1878</v>
      </c>
      <c r="N36" s="298">
        <f t="shared" si="1"/>
        <v>1773</v>
      </c>
      <c r="O36" s="298">
        <f t="shared" si="1"/>
        <v>1735</v>
      </c>
      <c r="P36" s="298">
        <f t="shared" si="1"/>
        <v>1604</v>
      </c>
      <c r="Q36" s="298">
        <f t="shared" si="1"/>
        <v>1583</v>
      </c>
      <c r="R36" s="298">
        <f t="shared" si="1"/>
        <v>1586</v>
      </c>
      <c r="S36" s="298">
        <f t="shared" si="1"/>
        <v>1645</v>
      </c>
      <c r="T36" s="298">
        <f t="shared" si="1"/>
        <v>1575</v>
      </c>
      <c r="U36" s="298">
        <f t="shared" si="1"/>
        <v>1524</v>
      </c>
      <c r="V36" s="298">
        <f t="shared" si="1"/>
        <v>1587</v>
      </c>
      <c r="W36" s="244"/>
      <c r="X36" s="19"/>
      <c r="Y36" s="20"/>
    </row>
    <row r="37" spans="1:25" s="49" customFormat="1" ht="13.5" customHeight="1" x14ac:dyDescent="0.25">
      <c r="A37" s="46" t="s">
        <v>42</v>
      </c>
      <c r="B37" s="299">
        <f t="shared" ref="B37:T37" si="2">SUM(B8,B11,B12,B13,B15,B19,B20,B22,B28,B34+B6+B7)</f>
        <v>981</v>
      </c>
      <c r="C37" s="299">
        <f t="shared" si="2"/>
        <v>975</v>
      </c>
      <c r="D37" s="299">
        <f t="shared" si="2"/>
        <v>920</v>
      </c>
      <c r="E37" s="299">
        <f t="shared" si="2"/>
        <v>962</v>
      </c>
      <c r="F37" s="299">
        <f t="shared" si="2"/>
        <v>939</v>
      </c>
      <c r="G37" s="299">
        <f t="shared" si="2"/>
        <v>966</v>
      </c>
      <c r="H37" s="299">
        <f t="shared" si="2"/>
        <v>880</v>
      </c>
      <c r="I37" s="299">
        <f t="shared" si="2"/>
        <v>840</v>
      </c>
      <c r="J37" s="299">
        <f t="shared" si="2"/>
        <v>913</v>
      </c>
      <c r="K37" s="299">
        <f t="shared" si="2"/>
        <v>872</v>
      </c>
      <c r="L37" s="299">
        <f t="shared" si="2"/>
        <v>825</v>
      </c>
      <c r="M37" s="299">
        <f t="shared" si="2"/>
        <v>846</v>
      </c>
      <c r="N37" s="299">
        <f t="shared" si="2"/>
        <v>771</v>
      </c>
      <c r="O37" s="299">
        <f t="shared" si="2"/>
        <v>758</v>
      </c>
      <c r="P37" s="299">
        <f t="shared" si="2"/>
        <v>639</v>
      </c>
      <c r="Q37" s="299">
        <f t="shared" si="2"/>
        <v>605</v>
      </c>
      <c r="R37" s="299">
        <f t="shared" si="2"/>
        <v>630</v>
      </c>
      <c r="S37" s="299">
        <f t="shared" si="2"/>
        <v>648</v>
      </c>
      <c r="T37" s="299">
        <f t="shared" si="2"/>
        <v>594</v>
      </c>
      <c r="U37" s="299">
        <f>SUM(U8,U11,U12,U13,U15,U19,U20,U22,U28,U34+T1+U7)</f>
        <v>586</v>
      </c>
      <c r="V37" s="299">
        <f>SUM(V8,V11,V12,V13,V15,V19,V20,V22,V28,V34+U1+V7)</f>
        <v>621</v>
      </c>
      <c r="W37" s="244"/>
      <c r="X37" s="19"/>
      <c r="Y37" s="20"/>
    </row>
    <row r="38" spans="1:25" ht="12.75" customHeight="1" x14ac:dyDescent="0.25">
      <c r="A38" s="50" t="s">
        <v>43</v>
      </c>
      <c r="B38" s="300">
        <f t="shared" ref="B38:V38" si="3">SUM(B5,B9,B10,B14,B17,B18,B24,B25,B26,B29,B31,B32,B33+B27)</f>
        <v>969</v>
      </c>
      <c r="C38" s="300">
        <f t="shared" si="3"/>
        <v>950</v>
      </c>
      <c r="D38" s="300">
        <f t="shared" si="3"/>
        <v>1013</v>
      </c>
      <c r="E38" s="300">
        <f t="shared" si="3"/>
        <v>963</v>
      </c>
      <c r="F38" s="300">
        <f t="shared" si="3"/>
        <v>967</v>
      </c>
      <c r="G38" s="300">
        <f t="shared" si="3"/>
        <v>920</v>
      </c>
      <c r="H38" s="300">
        <f t="shared" si="3"/>
        <v>898</v>
      </c>
      <c r="I38" s="300">
        <f t="shared" si="3"/>
        <v>890</v>
      </c>
      <c r="J38" s="300">
        <f t="shared" si="3"/>
        <v>947</v>
      </c>
      <c r="K38" s="300">
        <f t="shared" si="3"/>
        <v>934</v>
      </c>
      <c r="L38" s="300">
        <f t="shared" si="3"/>
        <v>936</v>
      </c>
      <c r="M38" s="300">
        <f t="shared" si="3"/>
        <v>946</v>
      </c>
      <c r="N38" s="300">
        <f t="shared" si="3"/>
        <v>912</v>
      </c>
      <c r="O38" s="300">
        <f t="shared" si="3"/>
        <v>888</v>
      </c>
      <c r="P38" s="300">
        <f t="shared" si="3"/>
        <v>883</v>
      </c>
      <c r="Q38" s="300">
        <f t="shared" si="3"/>
        <v>890</v>
      </c>
      <c r="R38" s="300">
        <f t="shared" si="3"/>
        <v>857</v>
      </c>
      <c r="S38" s="300">
        <f t="shared" si="3"/>
        <v>881</v>
      </c>
      <c r="T38" s="300">
        <f t="shared" si="3"/>
        <v>893</v>
      </c>
      <c r="U38" s="300">
        <f t="shared" si="3"/>
        <v>852</v>
      </c>
      <c r="V38" s="300">
        <f t="shared" si="3"/>
        <v>877</v>
      </c>
      <c r="W38" s="244"/>
      <c r="X38" s="19"/>
      <c r="Y38" s="20"/>
    </row>
    <row r="39" spans="1:25" x14ac:dyDescent="0.25">
      <c r="B39" s="301" t="s">
        <v>196</v>
      </c>
      <c r="C39" s="301"/>
      <c r="D39" s="301"/>
    </row>
    <row r="40" spans="1:25" x14ac:dyDescent="0.25">
      <c r="P40" s="53"/>
      <c r="Q40" s="53"/>
      <c r="R40" s="53"/>
      <c r="S40" s="53"/>
      <c r="T40" s="53"/>
    </row>
    <row r="41" spans="1:25" x14ac:dyDescent="0.25">
      <c r="P41" s="53"/>
      <c r="Q41" s="53"/>
      <c r="R41" s="53"/>
      <c r="S41" s="53"/>
      <c r="T41" s="53"/>
    </row>
    <row r="42" spans="1:25" x14ac:dyDescent="0.25">
      <c r="P42" s="53"/>
      <c r="Q42" s="53"/>
      <c r="R42" s="53"/>
      <c r="S42" s="53"/>
      <c r="T42" s="53"/>
    </row>
  </sheetData>
  <mergeCells count="1">
    <mergeCell ref="Q3:R3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8A63D-DEED-48C2-BA4F-E6892A19FAE6}">
  <sheetPr>
    <tabColor theme="5" tint="-0.249977111117893"/>
  </sheetPr>
  <dimension ref="A1:AM119"/>
  <sheetViews>
    <sheetView workbookViewId="0">
      <selection activeCell="V16" sqref="V16"/>
    </sheetView>
  </sheetViews>
  <sheetFormatPr defaultRowHeight="15" x14ac:dyDescent="0.25"/>
  <cols>
    <col min="1" max="1" width="16.85546875" customWidth="1"/>
    <col min="2" max="21" width="9.140625" customWidth="1"/>
    <col min="22" max="22" width="15.28515625" customWidth="1"/>
    <col min="23" max="23" width="10.140625" customWidth="1"/>
    <col min="25" max="25" width="12.28515625" customWidth="1"/>
  </cols>
  <sheetData>
    <row r="1" spans="1:39" x14ac:dyDescent="0.25">
      <c r="A1" s="216" t="s">
        <v>44</v>
      </c>
      <c r="B1" s="217"/>
      <c r="C1" s="217"/>
      <c r="D1" s="217"/>
    </row>
    <row r="2" spans="1:39" ht="16.5" customHeight="1" x14ac:dyDescent="0.25">
      <c r="A2" s="259" t="s">
        <v>205</v>
      </c>
    </row>
    <row r="3" spans="1:39" x14ac:dyDescent="0.25">
      <c r="A3" s="14"/>
      <c r="B3" s="245" t="s">
        <v>137</v>
      </c>
      <c r="Q3" s="188"/>
      <c r="R3" s="402" t="s">
        <v>140</v>
      </c>
      <c r="S3" s="402"/>
      <c r="T3" s="402"/>
      <c r="U3" s="402"/>
    </row>
    <row r="4" spans="1:39" x14ac:dyDescent="0.25">
      <c r="A4" s="56"/>
      <c r="B4" s="57" t="s">
        <v>45</v>
      </c>
      <c r="C4" s="58" t="s">
        <v>46</v>
      </c>
      <c r="D4" s="58" t="s">
        <v>47</v>
      </c>
      <c r="E4" s="58" t="s">
        <v>48</v>
      </c>
      <c r="F4" s="58" t="s">
        <v>49</v>
      </c>
      <c r="G4" s="58" t="s">
        <v>50</v>
      </c>
      <c r="H4" s="58" t="s">
        <v>51</v>
      </c>
      <c r="I4" s="58" t="s">
        <v>52</v>
      </c>
      <c r="J4" s="58" t="s">
        <v>53</v>
      </c>
      <c r="K4" s="58" t="s">
        <v>54</v>
      </c>
      <c r="L4" s="58" t="s">
        <v>55</v>
      </c>
      <c r="M4" s="58" t="s">
        <v>56</v>
      </c>
      <c r="N4" s="58" t="s">
        <v>57</v>
      </c>
      <c r="O4" s="58" t="s">
        <v>61</v>
      </c>
      <c r="P4" s="58" t="s">
        <v>62</v>
      </c>
      <c r="Q4" s="59" t="s">
        <v>63</v>
      </c>
      <c r="R4" s="370" t="s">
        <v>64</v>
      </c>
      <c r="S4" s="370" t="s">
        <v>138</v>
      </c>
      <c r="T4" s="370" t="s">
        <v>139</v>
      </c>
      <c r="U4" s="370" t="s">
        <v>197</v>
      </c>
      <c r="W4" s="399" t="s">
        <v>242</v>
      </c>
    </row>
    <row r="5" spans="1:39" ht="13.5" customHeight="1" x14ac:dyDescent="0.25">
      <c r="A5" s="60" t="s">
        <v>10</v>
      </c>
      <c r="B5" s="61">
        <v>71</v>
      </c>
      <c r="C5" s="54">
        <v>84</v>
      </c>
      <c r="D5" s="54">
        <v>78</v>
      </c>
      <c r="E5" s="54">
        <v>53</v>
      </c>
      <c r="F5" s="54">
        <v>69</v>
      </c>
      <c r="G5" s="54">
        <v>55</v>
      </c>
      <c r="H5" s="54">
        <v>66</v>
      </c>
      <c r="I5" s="54">
        <v>67</v>
      </c>
      <c r="J5" s="54">
        <v>48</v>
      </c>
      <c r="K5" s="54">
        <v>49</v>
      </c>
      <c r="L5" s="54">
        <v>46</v>
      </c>
      <c r="M5" s="54">
        <v>48</v>
      </c>
      <c r="N5" s="54">
        <v>49</v>
      </c>
      <c r="O5" s="54">
        <v>46</v>
      </c>
      <c r="P5" s="54">
        <v>52</v>
      </c>
      <c r="Q5" s="62">
        <v>49</v>
      </c>
      <c r="W5" s="377" t="s">
        <v>225</v>
      </c>
      <c r="X5" s="377" t="s">
        <v>226</v>
      </c>
      <c r="Y5" s="377" t="s">
        <v>227</v>
      </c>
      <c r="Z5" s="377" t="s">
        <v>228</v>
      </c>
      <c r="AA5" s="377" t="s">
        <v>229</v>
      </c>
      <c r="AB5" s="377" t="s">
        <v>230</v>
      </c>
      <c r="AC5" s="378" t="s">
        <v>231</v>
      </c>
      <c r="AF5" s="377" t="s">
        <v>225</v>
      </c>
      <c r="AG5" s="377" t="s">
        <v>226</v>
      </c>
      <c r="AH5" s="377" t="s">
        <v>227</v>
      </c>
      <c r="AI5" s="377" t="s">
        <v>228</v>
      </c>
      <c r="AJ5" s="377" t="s">
        <v>229</v>
      </c>
      <c r="AK5" s="377" t="s">
        <v>230</v>
      </c>
      <c r="AL5" s="378" t="s">
        <v>231</v>
      </c>
    </row>
    <row r="6" spans="1:39" ht="13.5" customHeight="1" x14ac:dyDescent="0.25">
      <c r="A6" s="60" t="s">
        <v>11</v>
      </c>
      <c r="B6" s="61">
        <v>6</v>
      </c>
      <c r="C6" s="54">
        <v>2</v>
      </c>
      <c r="D6" s="54">
        <v>9</v>
      </c>
      <c r="E6" s="54">
        <v>3</v>
      </c>
      <c r="F6" s="54">
        <v>6</v>
      </c>
      <c r="G6" s="54">
        <v>3</v>
      </c>
      <c r="H6" s="54">
        <v>6</v>
      </c>
      <c r="I6" s="54">
        <v>8</v>
      </c>
      <c r="J6" s="54">
        <v>2</v>
      </c>
      <c r="K6" s="54">
        <v>7</v>
      </c>
      <c r="L6" s="54">
        <v>4</v>
      </c>
      <c r="M6" s="54">
        <v>3</v>
      </c>
      <c r="N6" s="54">
        <v>6</v>
      </c>
      <c r="O6" s="54">
        <v>2</v>
      </c>
      <c r="P6" s="54">
        <v>6</v>
      </c>
      <c r="Q6" s="62">
        <v>4</v>
      </c>
      <c r="W6" s="379" t="s">
        <v>54</v>
      </c>
      <c r="X6" s="379" t="s">
        <v>55</v>
      </c>
      <c r="Y6" s="379" t="s">
        <v>56</v>
      </c>
      <c r="Z6" s="379" t="s">
        <v>57</v>
      </c>
      <c r="AA6" s="379" t="s">
        <v>61</v>
      </c>
      <c r="AB6" s="379" t="s">
        <v>62</v>
      </c>
      <c r="AC6" s="380" t="s">
        <v>63</v>
      </c>
      <c r="AD6" s="398" t="s">
        <v>240</v>
      </c>
      <c r="AF6" s="379" t="s">
        <v>54</v>
      </c>
      <c r="AG6" s="379" t="s">
        <v>55</v>
      </c>
      <c r="AH6" s="379" t="s">
        <v>56</v>
      </c>
      <c r="AI6" s="379" t="s">
        <v>57</v>
      </c>
      <c r="AJ6" s="379" t="s">
        <v>61</v>
      </c>
      <c r="AK6" s="379" t="s">
        <v>62</v>
      </c>
      <c r="AL6" s="380" t="s">
        <v>63</v>
      </c>
      <c r="AM6" s="398" t="s">
        <v>240</v>
      </c>
    </row>
    <row r="7" spans="1:39" ht="13.5" customHeight="1" x14ac:dyDescent="0.25">
      <c r="A7" s="63" t="s">
        <v>12</v>
      </c>
      <c r="B7" s="61">
        <v>36</v>
      </c>
      <c r="C7" s="54">
        <v>31</v>
      </c>
      <c r="D7" s="54">
        <v>30</v>
      </c>
      <c r="E7" s="54">
        <v>35</v>
      </c>
      <c r="F7" s="54">
        <v>31</v>
      </c>
      <c r="G7" s="54">
        <v>36</v>
      </c>
      <c r="H7" s="54">
        <v>30</v>
      </c>
      <c r="I7" s="54">
        <v>31</v>
      </c>
      <c r="J7" s="54">
        <v>26</v>
      </c>
      <c r="K7" s="54">
        <v>24</v>
      </c>
      <c r="L7" s="54">
        <v>25</v>
      </c>
      <c r="M7" s="54">
        <v>20</v>
      </c>
      <c r="N7" s="54">
        <v>33</v>
      </c>
      <c r="O7" s="54">
        <v>12</v>
      </c>
      <c r="P7" s="54">
        <v>19</v>
      </c>
      <c r="Q7" s="62">
        <v>19</v>
      </c>
      <c r="V7" s="381" t="s">
        <v>232</v>
      </c>
      <c r="W7" s="382"/>
      <c r="X7" s="383"/>
      <c r="Y7" s="384"/>
      <c r="Z7" s="385"/>
      <c r="AA7" s="11"/>
      <c r="AB7" s="11"/>
      <c r="AC7" s="386"/>
      <c r="AE7" s="381" t="s">
        <v>233</v>
      </c>
      <c r="AF7" s="382"/>
      <c r="AG7" s="383"/>
      <c r="AH7" s="382"/>
      <c r="AI7" s="385"/>
      <c r="AJ7" s="11"/>
      <c r="AK7" s="11"/>
      <c r="AL7" s="386"/>
    </row>
    <row r="8" spans="1:39" ht="13.5" customHeight="1" x14ac:dyDescent="0.25">
      <c r="A8" s="63" t="s">
        <v>13</v>
      </c>
      <c r="B8" s="61">
        <v>37</v>
      </c>
      <c r="C8" s="54">
        <v>35</v>
      </c>
      <c r="D8" s="54">
        <v>35</v>
      </c>
      <c r="E8" s="54">
        <v>47</v>
      </c>
      <c r="F8" s="54">
        <v>27</v>
      </c>
      <c r="G8" s="54">
        <v>44</v>
      </c>
      <c r="H8" s="54">
        <v>31</v>
      </c>
      <c r="I8" s="54">
        <v>37</v>
      </c>
      <c r="J8" s="54">
        <v>32</v>
      </c>
      <c r="K8" s="54">
        <v>26</v>
      </c>
      <c r="L8" s="54">
        <v>19</v>
      </c>
      <c r="M8" s="54">
        <v>30</v>
      </c>
      <c r="N8" s="54">
        <v>23</v>
      </c>
      <c r="O8" s="54">
        <v>23</v>
      </c>
      <c r="P8" s="54">
        <v>22</v>
      </c>
      <c r="Q8" s="62">
        <v>23</v>
      </c>
      <c r="R8" s="64"/>
      <c r="S8" s="64"/>
      <c r="T8" s="64"/>
      <c r="U8" s="64"/>
      <c r="V8" s="318" t="s">
        <v>238</v>
      </c>
      <c r="W8" s="15">
        <v>13</v>
      </c>
      <c r="X8" s="207">
        <v>11</v>
      </c>
      <c r="Y8" s="15">
        <v>11</v>
      </c>
      <c r="Z8" s="208">
        <v>18</v>
      </c>
      <c r="AA8" s="15">
        <v>2</v>
      </c>
      <c r="AB8" s="15">
        <v>12</v>
      </c>
      <c r="AC8" s="387">
        <v>8</v>
      </c>
      <c r="AE8" s="318" t="s">
        <v>234</v>
      </c>
      <c r="AF8" s="15">
        <f>ROUND((K7-(W8+W28))*0.5,0)</f>
        <v>3</v>
      </c>
      <c r="AG8" s="207">
        <f t="shared" ref="AG8:AL8" si="0">ROUND((L7-(X8+X28))*0.5,0)</f>
        <v>3</v>
      </c>
      <c r="AH8" s="15">
        <f t="shared" si="0"/>
        <v>2</v>
      </c>
      <c r="AI8" s="208">
        <f t="shared" si="0"/>
        <v>5</v>
      </c>
      <c r="AJ8" s="15">
        <f t="shared" si="0"/>
        <v>2</v>
      </c>
      <c r="AK8" s="15">
        <f t="shared" si="0"/>
        <v>2</v>
      </c>
      <c r="AL8" s="387">
        <f t="shared" si="0"/>
        <v>3</v>
      </c>
    </row>
    <row r="9" spans="1:39" ht="13.5" customHeight="1" x14ac:dyDescent="0.25">
      <c r="A9" s="63" t="s">
        <v>14</v>
      </c>
      <c r="B9" s="61">
        <v>56</v>
      </c>
      <c r="C9" s="54">
        <v>56</v>
      </c>
      <c r="D9" s="54">
        <v>46</v>
      </c>
      <c r="E9" s="54">
        <v>54</v>
      </c>
      <c r="F9" s="54">
        <v>54</v>
      </c>
      <c r="G9" s="54">
        <v>53</v>
      </c>
      <c r="H9" s="54">
        <v>58</v>
      </c>
      <c r="I9" s="54">
        <v>59</v>
      </c>
      <c r="J9" s="54">
        <v>61</v>
      </c>
      <c r="K9" s="54">
        <v>51</v>
      </c>
      <c r="L9" s="54">
        <v>37</v>
      </c>
      <c r="M9" s="54">
        <v>50</v>
      </c>
      <c r="N9" s="54">
        <v>48</v>
      </c>
      <c r="O9" s="54">
        <v>33</v>
      </c>
      <c r="P9" s="54">
        <v>51</v>
      </c>
      <c r="Q9" s="62">
        <v>35</v>
      </c>
      <c r="V9" t="s">
        <v>239</v>
      </c>
      <c r="W9" s="203">
        <f>W8/K7</f>
        <v>0.54166666666666663</v>
      </c>
      <c r="X9" s="203">
        <f t="shared" ref="X9:AC9" si="1">X8/L7</f>
        <v>0.44</v>
      </c>
      <c r="Y9" s="203">
        <f t="shared" si="1"/>
        <v>0.55000000000000004</v>
      </c>
      <c r="Z9" s="203">
        <f t="shared" si="1"/>
        <v>0.54545454545454541</v>
      </c>
      <c r="AA9" s="203">
        <f t="shared" si="1"/>
        <v>0.16666666666666666</v>
      </c>
      <c r="AB9" s="203">
        <f t="shared" si="1"/>
        <v>0.63157894736842102</v>
      </c>
      <c r="AC9" s="203">
        <f t="shared" si="1"/>
        <v>0.42105263157894735</v>
      </c>
      <c r="AD9" s="203">
        <f>AVERAGE(W9:AC9)</f>
        <v>0.47091706539074957</v>
      </c>
      <c r="AF9" s="203">
        <f>AF8/K7</f>
        <v>0.125</v>
      </c>
      <c r="AG9" s="203"/>
      <c r="AH9" s="203">
        <f t="shared" ref="AH9:AL9" si="2">AH8/M7</f>
        <v>0.1</v>
      </c>
      <c r="AI9" s="203">
        <f t="shared" si="2"/>
        <v>0.15151515151515152</v>
      </c>
      <c r="AJ9" s="203">
        <f t="shared" si="2"/>
        <v>0.16666666666666666</v>
      </c>
      <c r="AK9" s="203">
        <f t="shared" si="2"/>
        <v>0.10526315789473684</v>
      </c>
      <c r="AL9" s="203">
        <f t="shared" si="2"/>
        <v>0.15789473684210525</v>
      </c>
      <c r="AM9" s="203">
        <f>AVERAGE(AF9:AL9)</f>
        <v>0.13438995215311003</v>
      </c>
    </row>
    <row r="10" spans="1:39" ht="13.5" customHeight="1" x14ac:dyDescent="0.25">
      <c r="A10" s="63" t="s">
        <v>15</v>
      </c>
      <c r="B10" s="61">
        <v>74</v>
      </c>
      <c r="C10" s="54">
        <v>70</v>
      </c>
      <c r="D10" s="54">
        <v>77</v>
      </c>
      <c r="E10" s="54">
        <v>62</v>
      </c>
      <c r="F10" s="54">
        <v>62</v>
      </c>
      <c r="G10" s="54">
        <v>68</v>
      </c>
      <c r="H10" s="54">
        <v>72</v>
      </c>
      <c r="I10" s="54">
        <v>58</v>
      </c>
      <c r="J10" s="54">
        <v>75</v>
      </c>
      <c r="K10" s="54">
        <v>55</v>
      </c>
      <c r="L10" s="54">
        <v>54</v>
      </c>
      <c r="M10" s="54">
        <v>66</v>
      </c>
      <c r="N10" s="54">
        <v>44</v>
      </c>
      <c r="O10" s="54">
        <v>41</v>
      </c>
      <c r="P10" s="54">
        <v>47</v>
      </c>
      <c r="Q10" s="62">
        <v>40</v>
      </c>
      <c r="W10" s="400" t="s">
        <v>243</v>
      </c>
    </row>
    <row r="11" spans="1:39" ht="13.5" customHeight="1" x14ac:dyDescent="0.25">
      <c r="A11" s="63" t="s">
        <v>16</v>
      </c>
      <c r="B11" s="61">
        <v>110</v>
      </c>
      <c r="C11" s="54">
        <v>124</v>
      </c>
      <c r="D11" s="54">
        <v>111</v>
      </c>
      <c r="E11" s="54">
        <v>120</v>
      </c>
      <c r="F11" s="54">
        <v>103</v>
      </c>
      <c r="G11" s="54">
        <v>122</v>
      </c>
      <c r="H11" s="54">
        <v>105</v>
      </c>
      <c r="I11" s="54">
        <v>103</v>
      </c>
      <c r="J11" s="54">
        <v>87</v>
      </c>
      <c r="K11" s="54">
        <v>100</v>
      </c>
      <c r="L11" s="54">
        <v>98</v>
      </c>
      <c r="M11" s="54">
        <v>88</v>
      </c>
      <c r="N11" s="54">
        <v>92</v>
      </c>
      <c r="O11" s="54">
        <v>89</v>
      </c>
      <c r="P11" s="54">
        <v>86</v>
      </c>
      <c r="Q11" s="62">
        <v>79</v>
      </c>
    </row>
    <row r="12" spans="1:39" ht="13.5" customHeight="1" x14ac:dyDescent="0.25">
      <c r="A12" s="63" t="s">
        <v>17</v>
      </c>
      <c r="B12" s="61">
        <v>95</v>
      </c>
      <c r="C12" s="54">
        <v>97</v>
      </c>
      <c r="D12" s="54">
        <v>91</v>
      </c>
      <c r="E12" s="54">
        <v>98</v>
      </c>
      <c r="F12" s="54">
        <v>93</v>
      </c>
      <c r="G12" s="54">
        <v>91</v>
      </c>
      <c r="H12" s="54">
        <v>94</v>
      </c>
      <c r="I12" s="54">
        <v>81</v>
      </c>
      <c r="J12" s="54">
        <v>93</v>
      </c>
      <c r="K12" s="54">
        <v>101</v>
      </c>
      <c r="L12" s="54">
        <v>80</v>
      </c>
      <c r="M12" s="54">
        <v>74</v>
      </c>
      <c r="N12" s="54">
        <v>82</v>
      </c>
      <c r="O12" s="54">
        <v>69</v>
      </c>
      <c r="P12" s="54">
        <v>68</v>
      </c>
      <c r="Q12" s="62">
        <v>59</v>
      </c>
    </row>
    <row r="13" spans="1:39" ht="13.5" customHeight="1" x14ac:dyDescent="0.25">
      <c r="A13" s="63" t="s">
        <v>18</v>
      </c>
      <c r="B13" s="61">
        <v>148</v>
      </c>
      <c r="C13" s="54">
        <v>133</v>
      </c>
      <c r="D13" s="54">
        <v>124</v>
      </c>
      <c r="E13" s="54">
        <v>117</v>
      </c>
      <c r="F13" s="54">
        <v>119</v>
      </c>
      <c r="G13" s="54">
        <v>129</v>
      </c>
      <c r="H13" s="54">
        <v>141</v>
      </c>
      <c r="I13" s="54">
        <v>120</v>
      </c>
      <c r="J13" s="54">
        <v>132</v>
      </c>
      <c r="K13" s="54">
        <v>124</v>
      </c>
      <c r="L13" s="54">
        <v>88</v>
      </c>
      <c r="M13" s="54">
        <v>122</v>
      </c>
      <c r="N13" s="54">
        <v>118</v>
      </c>
      <c r="O13" s="54">
        <v>86</v>
      </c>
      <c r="P13" s="54">
        <v>90</v>
      </c>
      <c r="Q13" s="62">
        <v>115</v>
      </c>
    </row>
    <row r="14" spans="1:39" ht="13.5" customHeight="1" x14ac:dyDescent="0.25">
      <c r="A14" s="63" t="s">
        <v>19</v>
      </c>
      <c r="B14" s="61">
        <v>59</v>
      </c>
      <c r="C14" s="54">
        <v>55</v>
      </c>
      <c r="D14" s="54">
        <v>69</v>
      </c>
      <c r="E14" s="54">
        <v>66</v>
      </c>
      <c r="F14" s="54">
        <v>61</v>
      </c>
      <c r="G14" s="54">
        <v>66</v>
      </c>
      <c r="H14" s="54">
        <v>43</v>
      </c>
      <c r="I14" s="54">
        <v>59</v>
      </c>
      <c r="J14" s="54">
        <v>39</v>
      </c>
      <c r="K14" s="54">
        <v>51</v>
      </c>
      <c r="L14" s="54">
        <v>33</v>
      </c>
      <c r="M14" s="54">
        <v>42</v>
      </c>
      <c r="N14" s="54">
        <v>39</v>
      </c>
      <c r="O14" s="54">
        <v>35</v>
      </c>
      <c r="P14" s="54">
        <v>38</v>
      </c>
      <c r="Q14" s="62">
        <v>40</v>
      </c>
    </row>
    <row r="15" spans="1:39" ht="13.5" customHeight="1" x14ac:dyDescent="0.25">
      <c r="A15" s="63" t="s">
        <v>20</v>
      </c>
      <c r="B15" s="61">
        <v>93</v>
      </c>
      <c r="C15" s="54">
        <v>67</v>
      </c>
      <c r="D15" s="54">
        <v>62</v>
      </c>
      <c r="E15" s="54">
        <v>83</v>
      </c>
      <c r="F15" s="54">
        <v>70</v>
      </c>
      <c r="G15" s="54">
        <v>62</v>
      </c>
      <c r="H15" s="54">
        <v>78</v>
      </c>
      <c r="I15" s="54">
        <v>60</v>
      </c>
      <c r="J15" s="54">
        <v>69</v>
      </c>
      <c r="K15" s="54">
        <v>71</v>
      </c>
      <c r="L15" s="54">
        <v>54</v>
      </c>
      <c r="M15" s="54">
        <v>57</v>
      </c>
      <c r="N15" s="54">
        <v>51</v>
      </c>
      <c r="O15" s="54">
        <v>57</v>
      </c>
      <c r="P15" s="54">
        <v>51</v>
      </c>
      <c r="Q15" s="62">
        <v>51</v>
      </c>
    </row>
    <row r="16" spans="1:39" ht="13.5" customHeight="1" x14ac:dyDescent="0.25">
      <c r="A16" s="63" t="s">
        <v>21</v>
      </c>
      <c r="B16" s="61">
        <v>98</v>
      </c>
      <c r="C16" s="54">
        <v>89</v>
      </c>
      <c r="D16" s="54">
        <v>84</v>
      </c>
      <c r="E16" s="54">
        <v>79</v>
      </c>
      <c r="F16" s="54">
        <v>59</v>
      </c>
      <c r="G16" s="54">
        <v>56</v>
      </c>
      <c r="H16" s="54">
        <v>44</v>
      </c>
      <c r="I16" s="54">
        <v>44</v>
      </c>
      <c r="J16" s="54">
        <v>46</v>
      </c>
      <c r="K16" s="54">
        <v>33</v>
      </c>
      <c r="L16" s="54">
        <v>34</v>
      </c>
      <c r="M16" s="54">
        <v>44</v>
      </c>
      <c r="N16" s="54">
        <v>38</v>
      </c>
      <c r="O16" s="54">
        <v>27</v>
      </c>
      <c r="P16" s="54">
        <v>31</v>
      </c>
      <c r="Q16" s="62">
        <v>34</v>
      </c>
    </row>
    <row r="17" spans="1:39" ht="13.5" customHeight="1" x14ac:dyDescent="0.25">
      <c r="A17" s="63" t="s">
        <v>22</v>
      </c>
      <c r="B17" s="61">
        <v>56</v>
      </c>
      <c r="C17" s="54">
        <v>67</v>
      </c>
      <c r="D17" s="54">
        <v>44</v>
      </c>
      <c r="E17" s="54">
        <v>66</v>
      </c>
      <c r="F17" s="54">
        <v>75</v>
      </c>
      <c r="G17" s="54">
        <v>62</v>
      </c>
      <c r="H17" s="54">
        <v>64</v>
      </c>
      <c r="I17" s="54">
        <v>64</v>
      </c>
      <c r="J17" s="54">
        <v>69</v>
      </c>
      <c r="K17" s="54">
        <v>67</v>
      </c>
      <c r="L17" s="54">
        <v>63</v>
      </c>
      <c r="M17" s="54">
        <v>51</v>
      </c>
      <c r="N17" s="54">
        <v>62</v>
      </c>
      <c r="O17" s="54">
        <v>43</v>
      </c>
      <c r="P17" s="54">
        <v>64</v>
      </c>
      <c r="Q17" s="62">
        <v>56</v>
      </c>
    </row>
    <row r="18" spans="1:39" ht="13.5" customHeight="1" x14ac:dyDescent="0.25">
      <c r="A18" s="63" t="s">
        <v>23</v>
      </c>
      <c r="B18" s="61">
        <v>52</v>
      </c>
      <c r="C18" s="15">
        <v>68</v>
      </c>
      <c r="D18" s="207">
        <v>49</v>
      </c>
      <c r="E18" s="207">
        <v>59</v>
      </c>
      <c r="F18" s="15">
        <v>52</v>
      </c>
      <c r="G18" s="207">
        <v>59</v>
      </c>
      <c r="H18" s="15">
        <v>74</v>
      </c>
      <c r="I18" s="208">
        <v>57</v>
      </c>
      <c r="J18" s="54">
        <v>54</v>
      </c>
      <c r="K18" s="54">
        <v>67</v>
      </c>
      <c r="L18" s="54">
        <v>48</v>
      </c>
      <c r="M18" s="54">
        <v>54</v>
      </c>
      <c r="N18" s="54">
        <v>50</v>
      </c>
      <c r="O18" s="54">
        <v>41</v>
      </c>
      <c r="P18" s="54">
        <v>43</v>
      </c>
      <c r="Q18" s="62">
        <v>47</v>
      </c>
    </row>
    <row r="19" spans="1:39" ht="13.5" customHeight="1" x14ac:dyDescent="0.25">
      <c r="A19" s="63" t="s">
        <v>24</v>
      </c>
      <c r="B19" s="61">
        <v>45</v>
      </c>
      <c r="C19" s="54">
        <v>54</v>
      </c>
      <c r="D19" s="54">
        <v>47</v>
      </c>
      <c r="E19" s="54">
        <v>43</v>
      </c>
      <c r="F19" s="54">
        <v>35</v>
      </c>
      <c r="G19" s="54">
        <v>40</v>
      </c>
      <c r="H19" s="54">
        <v>36</v>
      </c>
      <c r="I19" s="54">
        <v>47</v>
      </c>
      <c r="J19" s="54">
        <v>31</v>
      </c>
      <c r="K19" s="54">
        <v>37</v>
      </c>
      <c r="L19" s="54">
        <v>25</v>
      </c>
      <c r="M19" s="54">
        <v>30</v>
      </c>
      <c r="N19" s="54">
        <v>37</v>
      </c>
      <c r="O19" s="54">
        <v>32</v>
      </c>
      <c r="P19" s="54">
        <v>29</v>
      </c>
      <c r="Q19" s="62">
        <v>29</v>
      </c>
    </row>
    <row r="20" spans="1:39" ht="13.5" customHeight="1" x14ac:dyDescent="0.25">
      <c r="A20" s="63" t="s">
        <v>25</v>
      </c>
      <c r="B20" s="61">
        <v>94</v>
      </c>
      <c r="C20" s="54">
        <v>112</v>
      </c>
      <c r="D20" s="54">
        <v>107</v>
      </c>
      <c r="E20" s="54">
        <v>110</v>
      </c>
      <c r="F20" s="54">
        <v>89</v>
      </c>
      <c r="G20" s="54">
        <v>97</v>
      </c>
      <c r="H20" s="54">
        <v>87</v>
      </c>
      <c r="I20" s="54">
        <v>92</v>
      </c>
      <c r="J20" s="54">
        <v>68</v>
      </c>
      <c r="K20" s="54">
        <v>74</v>
      </c>
      <c r="L20" s="54">
        <v>62</v>
      </c>
      <c r="M20" s="54">
        <v>69</v>
      </c>
      <c r="N20" s="54">
        <v>68</v>
      </c>
      <c r="O20" s="54">
        <v>63</v>
      </c>
      <c r="P20" s="54">
        <v>50</v>
      </c>
      <c r="Q20" s="62">
        <v>55</v>
      </c>
    </row>
    <row r="21" spans="1:39" ht="13.5" customHeight="1" x14ac:dyDescent="0.25">
      <c r="A21" s="63" t="s">
        <v>26</v>
      </c>
      <c r="B21" s="61">
        <v>2</v>
      </c>
      <c r="C21" s="54">
        <v>1</v>
      </c>
      <c r="D21" s="54">
        <v>2</v>
      </c>
      <c r="E21" s="54">
        <v>0</v>
      </c>
      <c r="F21" s="54">
        <v>2</v>
      </c>
      <c r="G21" s="54">
        <v>0</v>
      </c>
      <c r="H21" s="54">
        <v>4</v>
      </c>
      <c r="I21" s="54">
        <v>2</v>
      </c>
      <c r="J21" s="54">
        <v>1</v>
      </c>
      <c r="K21" s="54">
        <v>0</v>
      </c>
      <c r="L21" s="54">
        <v>1</v>
      </c>
      <c r="M21" s="54">
        <v>3</v>
      </c>
      <c r="N21" s="54">
        <v>2</v>
      </c>
      <c r="O21" s="54">
        <v>1</v>
      </c>
      <c r="P21" s="54">
        <v>0</v>
      </c>
      <c r="Q21" s="62">
        <v>3</v>
      </c>
    </row>
    <row r="22" spans="1:39" ht="13.5" customHeight="1" x14ac:dyDescent="0.25">
      <c r="A22" s="63" t="s">
        <v>27</v>
      </c>
      <c r="B22" s="61">
        <v>56</v>
      </c>
      <c r="C22" s="54">
        <v>62</v>
      </c>
      <c r="D22" s="54">
        <v>65</v>
      </c>
      <c r="E22" s="54">
        <v>45</v>
      </c>
      <c r="F22" s="54">
        <v>64</v>
      </c>
      <c r="G22" s="54">
        <v>53</v>
      </c>
      <c r="H22" s="54">
        <v>62</v>
      </c>
      <c r="I22" s="54">
        <v>55</v>
      </c>
      <c r="J22" s="54">
        <v>50</v>
      </c>
      <c r="K22" s="54">
        <v>49</v>
      </c>
      <c r="L22" s="54">
        <v>50</v>
      </c>
      <c r="M22" s="54">
        <v>49</v>
      </c>
      <c r="N22" s="54">
        <v>32</v>
      </c>
      <c r="O22" s="54">
        <v>48</v>
      </c>
      <c r="P22" s="54">
        <v>47</v>
      </c>
      <c r="Q22" s="62">
        <v>35</v>
      </c>
    </row>
    <row r="23" spans="1:39" ht="13.5" customHeight="1" x14ac:dyDescent="0.25">
      <c r="A23" s="63" t="s">
        <v>28</v>
      </c>
      <c r="B23" s="61">
        <v>2</v>
      </c>
      <c r="C23" s="54">
        <v>5</v>
      </c>
      <c r="D23" s="54">
        <v>3</v>
      </c>
      <c r="E23" s="54">
        <v>1</v>
      </c>
      <c r="F23" s="54">
        <v>2</v>
      </c>
      <c r="G23" s="54">
        <v>1</v>
      </c>
      <c r="H23" s="54">
        <v>2</v>
      </c>
      <c r="I23" s="54">
        <v>1</v>
      </c>
      <c r="J23" s="54">
        <v>3</v>
      </c>
      <c r="K23" s="54">
        <v>3</v>
      </c>
      <c r="L23" s="54">
        <v>1</v>
      </c>
      <c r="M23" s="54">
        <v>3</v>
      </c>
      <c r="N23" s="54">
        <v>2</v>
      </c>
      <c r="O23" s="54">
        <v>1</v>
      </c>
      <c r="P23" s="54">
        <v>2</v>
      </c>
      <c r="Q23" s="62">
        <v>1</v>
      </c>
    </row>
    <row r="24" spans="1:39" ht="13.5" customHeight="1" x14ac:dyDescent="0.25">
      <c r="A24" s="210" t="s">
        <v>29</v>
      </c>
      <c r="B24" s="211">
        <v>49</v>
      </c>
      <c r="C24" s="106">
        <v>52</v>
      </c>
      <c r="D24" s="106">
        <v>44</v>
      </c>
      <c r="E24" s="106">
        <v>53</v>
      </c>
      <c r="F24" s="106">
        <v>66</v>
      </c>
      <c r="G24" s="106">
        <v>51</v>
      </c>
      <c r="H24" s="106">
        <v>56</v>
      </c>
      <c r="I24" s="106">
        <v>50</v>
      </c>
      <c r="J24" s="106">
        <v>52</v>
      </c>
      <c r="K24" s="106">
        <v>41</v>
      </c>
      <c r="L24" s="106">
        <v>34</v>
      </c>
      <c r="M24" s="106">
        <v>46</v>
      </c>
      <c r="N24" s="106">
        <v>41</v>
      </c>
      <c r="O24" s="106">
        <v>34</v>
      </c>
      <c r="P24" s="106">
        <v>37</v>
      </c>
      <c r="Q24" s="212">
        <v>58</v>
      </c>
      <c r="R24" s="3"/>
    </row>
    <row r="25" spans="1:39" ht="13.5" customHeight="1" x14ac:dyDescent="0.25">
      <c r="A25" s="210" t="s">
        <v>112</v>
      </c>
      <c r="B25" s="211">
        <v>101</v>
      </c>
      <c r="C25" s="213">
        <v>111</v>
      </c>
      <c r="D25" s="213">
        <v>110</v>
      </c>
      <c r="E25" s="213">
        <v>97</v>
      </c>
      <c r="F25" s="213">
        <v>110</v>
      </c>
      <c r="G25" s="213">
        <v>88</v>
      </c>
      <c r="H25" s="213">
        <v>116</v>
      </c>
      <c r="I25" s="106">
        <v>103</v>
      </c>
      <c r="J25" s="106">
        <v>93</v>
      </c>
      <c r="K25" s="106">
        <v>108</v>
      </c>
      <c r="L25" s="106">
        <v>90</v>
      </c>
      <c r="M25" s="106">
        <v>108</v>
      </c>
      <c r="N25" s="106">
        <v>90</v>
      </c>
      <c r="O25" s="106">
        <v>85</v>
      </c>
      <c r="P25" s="106">
        <v>100</v>
      </c>
      <c r="Q25" s="212">
        <v>92</v>
      </c>
      <c r="R25" s="3"/>
      <c r="W25" s="377" t="s">
        <v>225</v>
      </c>
      <c r="X25" s="377" t="s">
        <v>226</v>
      </c>
      <c r="Y25" s="377" t="s">
        <v>227</v>
      </c>
      <c r="Z25" s="377" t="s">
        <v>228</v>
      </c>
      <c r="AA25" s="377" t="s">
        <v>229</v>
      </c>
      <c r="AB25" s="377" t="s">
        <v>230</v>
      </c>
      <c r="AC25" s="378" t="s">
        <v>231</v>
      </c>
      <c r="AF25" s="377" t="s">
        <v>225</v>
      </c>
      <c r="AG25" s="377" t="s">
        <v>226</v>
      </c>
      <c r="AH25" s="377" t="s">
        <v>227</v>
      </c>
      <c r="AI25" s="377" t="s">
        <v>228</v>
      </c>
      <c r="AJ25" s="377" t="s">
        <v>229</v>
      </c>
      <c r="AK25" s="377" t="s">
        <v>230</v>
      </c>
      <c r="AL25" s="378" t="s">
        <v>231</v>
      </c>
    </row>
    <row r="26" spans="1:39" ht="13.5" customHeight="1" x14ac:dyDescent="0.25">
      <c r="A26" s="210" t="s">
        <v>31</v>
      </c>
      <c r="B26" s="211">
        <v>72</v>
      </c>
      <c r="C26" s="106">
        <v>85</v>
      </c>
      <c r="D26" s="106">
        <v>85</v>
      </c>
      <c r="E26" s="106">
        <v>94</v>
      </c>
      <c r="F26" s="106">
        <v>96</v>
      </c>
      <c r="G26" s="106">
        <v>109</v>
      </c>
      <c r="H26" s="106">
        <v>96</v>
      </c>
      <c r="I26" s="106">
        <v>90</v>
      </c>
      <c r="J26" s="106">
        <v>88</v>
      </c>
      <c r="K26" s="106">
        <v>86</v>
      </c>
      <c r="L26" s="106">
        <v>61</v>
      </c>
      <c r="M26" s="106">
        <v>85</v>
      </c>
      <c r="N26" s="106">
        <v>59</v>
      </c>
      <c r="O26" s="106">
        <v>68</v>
      </c>
      <c r="P26" s="106">
        <v>59</v>
      </c>
      <c r="Q26" s="212">
        <v>54</v>
      </c>
      <c r="R26" s="3"/>
      <c r="W26" s="379" t="s">
        <v>54</v>
      </c>
      <c r="X26" s="379" t="s">
        <v>55</v>
      </c>
      <c r="Y26" s="379" t="s">
        <v>56</v>
      </c>
      <c r="Z26" s="379" t="s">
        <v>57</v>
      </c>
      <c r="AA26" s="379" t="s">
        <v>61</v>
      </c>
      <c r="AB26" s="379" t="s">
        <v>62</v>
      </c>
      <c r="AC26" s="380" t="s">
        <v>63</v>
      </c>
      <c r="AD26" s="398" t="s">
        <v>240</v>
      </c>
      <c r="AF26" s="379" t="s">
        <v>54</v>
      </c>
      <c r="AG26" s="379" t="s">
        <v>55</v>
      </c>
      <c r="AH26" s="379" t="s">
        <v>56</v>
      </c>
      <c r="AI26" s="379" t="s">
        <v>57</v>
      </c>
      <c r="AJ26" s="379" t="s">
        <v>61</v>
      </c>
      <c r="AK26" s="379" t="s">
        <v>62</v>
      </c>
      <c r="AL26" s="380" t="s">
        <v>63</v>
      </c>
      <c r="AM26" s="398" t="s">
        <v>240</v>
      </c>
    </row>
    <row r="27" spans="1:39" ht="13.5" customHeight="1" x14ac:dyDescent="0.25">
      <c r="A27" s="210" t="s">
        <v>32</v>
      </c>
      <c r="B27" s="211">
        <v>53</v>
      </c>
      <c r="C27" s="106">
        <v>41</v>
      </c>
      <c r="D27" s="106">
        <v>31</v>
      </c>
      <c r="E27" s="106">
        <v>46</v>
      </c>
      <c r="F27" s="106">
        <v>42</v>
      </c>
      <c r="G27" s="106">
        <v>37</v>
      </c>
      <c r="H27" s="106">
        <v>47</v>
      </c>
      <c r="I27" s="106">
        <v>60</v>
      </c>
      <c r="J27" s="106">
        <v>91</v>
      </c>
      <c r="K27" s="106">
        <v>102</v>
      </c>
      <c r="L27" s="106">
        <v>74</v>
      </c>
      <c r="M27" s="106">
        <v>97</v>
      </c>
      <c r="N27" s="106">
        <v>95</v>
      </c>
      <c r="O27" s="106">
        <v>95</v>
      </c>
      <c r="P27" s="106">
        <v>112</v>
      </c>
      <c r="Q27" s="212">
        <v>91</v>
      </c>
      <c r="R27" s="3"/>
      <c r="V27" s="381" t="s">
        <v>235</v>
      </c>
      <c r="W27" s="382"/>
      <c r="X27" s="385"/>
      <c r="Y27" s="384"/>
      <c r="Z27" s="385"/>
      <c r="AA27" s="11"/>
      <c r="AB27" s="11"/>
      <c r="AC27" s="386"/>
      <c r="AE27" s="381" t="s">
        <v>233</v>
      </c>
      <c r="AF27" s="382"/>
      <c r="AG27" s="383"/>
      <c r="AH27" s="382"/>
      <c r="AI27" s="385"/>
      <c r="AJ27" s="11"/>
      <c r="AK27" s="11"/>
      <c r="AL27" s="386"/>
    </row>
    <row r="28" spans="1:39" ht="13.5" customHeight="1" x14ac:dyDescent="0.25">
      <c r="A28" s="210" t="s">
        <v>33</v>
      </c>
      <c r="B28" s="211">
        <v>38</v>
      </c>
      <c r="C28" s="106">
        <v>41</v>
      </c>
      <c r="D28" s="106">
        <v>30</v>
      </c>
      <c r="E28" s="106">
        <v>34</v>
      </c>
      <c r="F28" s="106">
        <v>38</v>
      </c>
      <c r="G28" s="106">
        <v>33</v>
      </c>
      <c r="H28" s="106">
        <v>28</v>
      </c>
      <c r="I28" s="106">
        <v>28</v>
      </c>
      <c r="J28" s="106">
        <v>31</v>
      </c>
      <c r="K28" s="106">
        <v>30</v>
      </c>
      <c r="L28" s="106">
        <v>25</v>
      </c>
      <c r="M28" s="106">
        <v>27</v>
      </c>
      <c r="N28" s="106">
        <v>24</v>
      </c>
      <c r="O28" s="106">
        <v>25</v>
      </c>
      <c r="P28" s="106">
        <v>25</v>
      </c>
      <c r="Q28" s="212">
        <v>24</v>
      </c>
      <c r="R28" s="3"/>
      <c r="V28" s="318" t="s">
        <v>238</v>
      </c>
      <c r="W28" s="15">
        <v>5</v>
      </c>
      <c r="X28" s="207">
        <v>8</v>
      </c>
      <c r="Y28" s="15">
        <v>5</v>
      </c>
      <c r="Z28" s="208">
        <v>6</v>
      </c>
      <c r="AA28" s="15">
        <v>6</v>
      </c>
      <c r="AB28" s="15">
        <v>4</v>
      </c>
      <c r="AC28" s="387">
        <v>6</v>
      </c>
      <c r="AE28" s="318" t="s">
        <v>234</v>
      </c>
      <c r="AF28" s="15">
        <f>ROUND((K7-(W8+W28))*0.5,0)</f>
        <v>3</v>
      </c>
      <c r="AG28" s="207">
        <f t="shared" ref="AG28:AL28" si="3">ROUND((L7-(X8+X28))*0.5,0)</f>
        <v>3</v>
      </c>
      <c r="AH28" s="15">
        <f t="shared" si="3"/>
        <v>2</v>
      </c>
      <c r="AI28" s="208">
        <f t="shared" si="3"/>
        <v>5</v>
      </c>
      <c r="AJ28" s="15">
        <f t="shared" si="3"/>
        <v>2</v>
      </c>
      <c r="AK28" s="15">
        <f t="shared" si="3"/>
        <v>2</v>
      </c>
      <c r="AL28" s="387">
        <f t="shared" si="3"/>
        <v>3</v>
      </c>
    </row>
    <row r="29" spans="1:39" ht="13.5" customHeight="1" x14ac:dyDescent="0.25">
      <c r="A29" s="210" t="s">
        <v>34</v>
      </c>
      <c r="B29" s="211">
        <v>37</v>
      </c>
      <c r="C29" s="106">
        <v>40</v>
      </c>
      <c r="D29" s="106">
        <v>60</v>
      </c>
      <c r="E29" s="106">
        <v>60</v>
      </c>
      <c r="F29" s="106">
        <v>65</v>
      </c>
      <c r="G29" s="106">
        <v>44</v>
      </c>
      <c r="H29" s="106">
        <v>42</v>
      </c>
      <c r="I29" s="106">
        <v>48</v>
      </c>
      <c r="J29" s="106">
        <v>39</v>
      </c>
      <c r="K29" s="106">
        <v>55</v>
      </c>
      <c r="L29" s="106">
        <v>34</v>
      </c>
      <c r="M29" s="106">
        <v>31</v>
      </c>
      <c r="N29" s="106">
        <v>39</v>
      </c>
      <c r="O29" s="106">
        <v>38</v>
      </c>
      <c r="P29" s="106">
        <v>45</v>
      </c>
      <c r="Q29" s="212">
        <v>64</v>
      </c>
      <c r="R29" s="3"/>
      <c r="V29" t="s">
        <v>239</v>
      </c>
      <c r="W29" s="203">
        <f>W28/K8</f>
        <v>0.19230769230769232</v>
      </c>
      <c r="X29" s="203">
        <f t="shared" ref="X29:AC29" si="4">X28/L8</f>
        <v>0.42105263157894735</v>
      </c>
      <c r="Y29" s="203">
        <f t="shared" si="4"/>
        <v>0.16666666666666666</v>
      </c>
      <c r="Z29" s="203">
        <f t="shared" si="4"/>
        <v>0.2608695652173913</v>
      </c>
      <c r="AA29" s="203">
        <f t="shared" si="4"/>
        <v>0.2608695652173913</v>
      </c>
      <c r="AB29" s="203">
        <f t="shared" si="4"/>
        <v>0.18181818181818182</v>
      </c>
      <c r="AC29" s="203">
        <f t="shared" si="4"/>
        <v>0.2608695652173913</v>
      </c>
      <c r="AD29" s="203">
        <f>AVERAGE(W29:AC29)</f>
        <v>0.24920769543195173</v>
      </c>
      <c r="AF29" s="203">
        <f>AF8/K7</f>
        <v>0.125</v>
      </c>
      <c r="AG29" s="203">
        <f t="shared" ref="AG29:AL29" si="5">AG8/L7</f>
        <v>0.12</v>
      </c>
      <c r="AH29" s="203">
        <f t="shared" si="5"/>
        <v>0.1</v>
      </c>
      <c r="AI29" s="203">
        <f t="shared" si="5"/>
        <v>0.15151515151515152</v>
      </c>
      <c r="AJ29" s="203">
        <f t="shared" si="5"/>
        <v>0.16666666666666666</v>
      </c>
      <c r="AK29" s="203">
        <f t="shared" si="5"/>
        <v>0.10526315789473684</v>
      </c>
      <c r="AL29" s="203">
        <f t="shared" si="5"/>
        <v>0.15789473684210525</v>
      </c>
      <c r="AM29" s="203">
        <f>AVERAGE(AF29:AL29)</f>
        <v>0.13233424470266572</v>
      </c>
    </row>
    <row r="30" spans="1:39" ht="13.5" customHeight="1" x14ac:dyDescent="0.25">
      <c r="A30" s="210" t="s">
        <v>35</v>
      </c>
      <c r="B30" s="211">
        <v>55</v>
      </c>
      <c r="C30" s="106">
        <v>52</v>
      </c>
      <c r="D30" s="106">
        <v>59</v>
      </c>
      <c r="E30" s="106">
        <v>37</v>
      </c>
      <c r="F30" s="106">
        <v>44</v>
      </c>
      <c r="G30" s="106">
        <v>51</v>
      </c>
      <c r="H30" s="106">
        <v>37</v>
      </c>
      <c r="I30" s="106">
        <v>44</v>
      </c>
      <c r="J30" s="106">
        <v>38</v>
      </c>
      <c r="K30" s="106">
        <v>36</v>
      </c>
      <c r="L30" s="106">
        <v>26</v>
      </c>
      <c r="M30" s="106">
        <v>38</v>
      </c>
      <c r="N30" s="106">
        <v>24</v>
      </c>
      <c r="O30" s="106">
        <v>29</v>
      </c>
      <c r="P30" s="106">
        <v>38</v>
      </c>
      <c r="Q30" s="212">
        <v>28</v>
      </c>
      <c r="R30" s="3"/>
    </row>
    <row r="31" spans="1:39" ht="13.5" customHeight="1" x14ac:dyDescent="0.25">
      <c r="A31" s="63" t="s">
        <v>36</v>
      </c>
      <c r="B31" s="61">
        <v>79</v>
      </c>
      <c r="C31" s="54">
        <v>87</v>
      </c>
      <c r="D31" s="54">
        <v>101</v>
      </c>
      <c r="E31" s="54">
        <v>86</v>
      </c>
      <c r="F31" s="54">
        <v>94</v>
      </c>
      <c r="G31" s="54">
        <v>87</v>
      </c>
      <c r="H31" s="54">
        <v>70</v>
      </c>
      <c r="I31" s="54">
        <v>112</v>
      </c>
      <c r="J31" s="54">
        <v>106</v>
      </c>
      <c r="K31" s="54">
        <v>129</v>
      </c>
      <c r="L31" s="54">
        <v>85</v>
      </c>
      <c r="M31" s="54">
        <v>123</v>
      </c>
      <c r="N31" s="54">
        <v>107</v>
      </c>
      <c r="O31" s="54">
        <v>106</v>
      </c>
      <c r="P31" s="54">
        <v>84</v>
      </c>
      <c r="Q31" s="62">
        <v>81</v>
      </c>
    </row>
    <row r="32" spans="1:39" ht="13.5" customHeight="1" x14ac:dyDescent="0.25">
      <c r="A32" s="63" t="s">
        <v>37</v>
      </c>
      <c r="B32" s="61">
        <v>96</v>
      </c>
      <c r="C32" s="54">
        <v>105</v>
      </c>
      <c r="D32" s="54">
        <v>108</v>
      </c>
      <c r="E32" s="54">
        <v>99</v>
      </c>
      <c r="F32" s="54">
        <v>99</v>
      </c>
      <c r="G32" s="54">
        <v>101</v>
      </c>
      <c r="H32" s="54">
        <v>117</v>
      </c>
      <c r="I32" s="54">
        <v>124</v>
      </c>
      <c r="J32" s="54">
        <v>99</v>
      </c>
      <c r="K32" s="54">
        <v>99</v>
      </c>
      <c r="L32" s="54">
        <v>86</v>
      </c>
      <c r="M32" s="54">
        <v>90</v>
      </c>
      <c r="N32" s="54">
        <v>101</v>
      </c>
      <c r="O32" s="54">
        <v>86</v>
      </c>
      <c r="P32" s="54">
        <v>91</v>
      </c>
      <c r="Q32" s="62">
        <v>106</v>
      </c>
    </row>
    <row r="33" spans="1:21" ht="13.5" customHeight="1" x14ac:dyDescent="0.25">
      <c r="A33" s="63" t="s">
        <v>38</v>
      </c>
      <c r="B33" s="61">
        <v>83</v>
      </c>
      <c r="C33" s="54">
        <v>75</v>
      </c>
      <c r="D33" s="54">
        <v>70</v>
      </c>
      <c r="E33" s="54">
        <v>65</v>
      </c>
      <c r="F33" s="54">
        <v>48</v>
      </c>
      <c r="G33" s="54">
        <v>66</v>
      </c>
      <c r="H33" s="54">
        <v>75</v>
      </c>
      <c r="I33" s="54">
        <v>57</v>
      </c>
      <c r="J33" s="54">
        <v>57</v>
      </c>
      <c r="K33" s="54">
        <v>57</v>
      </c>
      <c r="L33" s="54">
        <v>62</v>
      </c>
      <c r="M33" s="54">
        <v>50</v>
      </c>
      <c r="N33" s="54">
        <v>60</v>
      </c>
      <c r="O33" s="54">
        <v>66</v>
      </c>
      <c r="P33" s="54">
        <v>39</v>
      </c>
      <c r="Q33" s="62">
        <v>54</v>
      </c>
    </row>
    <row r="34" spans="1:21" ht="13.5" customHeight="1" x14ac:dyDescent="0.25">
      <c r="A34" s="65" t="s">
        <v>39</v>
      </c>
      <c r="B34" s="66">
        <v>85</v>
      </c>
      <c r="C34" s="67">
        <v>86</v>
      </c>
      <c r="D34" s="67">
        <v>92</v>
      </c>
      <c r="E34" s="67">
        <v>94</v>
      </c>
      <c r="F34" s="67">
        <v>93</v>
      </c>
      <c r="G34" s="67">
        <v>89</v>
      </c>
      <c r="H34" s="67">
        <v>73</v>
      </c>
      <c r="I34" s="67">
        <v>61</v>
      </c>
      <c r="J34" s="67">
        <v>77</v>
      </c>
      <c r="K34" s="67">
        <v>59</v>
      </c>
      <c r="L34" s="67">
        <v>49</v>
      </c>
      <c r="M34" s="67">
        <v>50</v>
      </c>
      <c r="N34" s="67">
        <v>46</v>
      </c>
      <c r="O34" s="67">
        <v>49</v>
      </c>
      <c r="P34" s="67">
        <v>56</v>
      </c>
      <c r="Q34" s="68">
        <v>42</v>
      </c>
    </row>
    <row r="35" spans="1:21" x14ac:dyDescent="0.25">
      <c r="A35" s="29" t="s">
        <v>41</v>
      </c>
      <c r="B35" s="54">
        <f>SUM(B5:B34)</f>
        <v>1938</v>
      </c>
      <c r="C35" s="54">
        <f t="shared" ref="C35:P35" si="6">SUM(C5:C34)</f>
        <v>1987</v>
      </c>
      <c r="D35" s="54">
        <f t="shared" si="6"/>
        <v>1923</v>
      </c>
      <c r="E35" s="54">
        <f t="shared" si="6"/>
        <v>1906</v>
      </c>
      <c r="F35" s="54">
        <f t="shared" si="6"/>
        <v>1868</v>
      </c>
      <c r="G35" s="54">
        <f t="shared" si="6"/>
        <v>1853</v>
      </c>
      <c r="H35" s="54">
        <f t="shared" si="6"/>
        <v>1854</v>
      </c>
      <c r="I35" s="54">
        <f t="shared" si="6"/>
        <v>1822</v>
      </c>
      <c r="J35" s="54">
        <f t="shared" si="6"/>
        <v>1757</v>
      </c>
      <c r="K35" s="54">
        <f t="shared" si="6"/>
        <v>1791</v>
      </c>
      <c r="L35" s="54">
        <f t="shared" si="6"/>
        <v>1448</v>
      </c>
      <c r="M35" s="54">
        <f t="shared" si="6"/>
        <v>1648</v>
      </c>
      <c r="N35" s="54">
        <f t="shared" si="6"/>
        <v>1562</v>
      </c>
      <c r="O35" s="54">
        <f t="shared" si="6"/>
        <v>1430</v>
      </c>
      <c r="P35" s="54">
        <f t="shared" si="6"/>
        <v>1482</v>
      </c>
      <c r="Q35" s="54">
        <f>SUM(Q5:Q34)</f>
        <v>1468</v>
      </c>
      <c r="R35" s="245"/>
    </row>
    <row r="36" spans="1:21" s="375" customFormat="1" x14ac:dyDescent="0.25">
      <c r="A36" s="372" t="s">
        <v>222</v>
      </c>
      <c r="B36" s="373"/>
      <c r="C36" s="373"/>
      <c r="D36" s="373"/>
      <c r="E36" s="373"/>
      <c r="F36" s="373"/>
      <c r="G36" s="373"/>
      <c r="H36" s="373"/>
      <c r="I36" s="373"/>
      <c r="J36" s="373"/>
      <c r="K36" s="373"/>
      <c r="L36" s="373"/>
      <c r="M36" s="373"/>
      <c r="N36" s="373"/>
      <c r="O36" s="373"/>
      <c r="P36" s="373"/>
      <c r="Q36" s="374">
        <v>3</v>
      </c>
    </row>
    <row r="37" spans="1:21" x14ac:dyDescent="0.25">
      <c r="A37" s="209" t="s">
        <v>113</v>
      </c>
    </row>
    <row r="38" spans="1:21" ht="9" customHeight="1" x14ac:dyDescent="0.25"/>
    <row r="39" spans="1:21" x14ac:dyDescent="0.25">
      <c r="A39" s="239" t="s">
        <v>116</v>
      </c>
      <c r="B39" s="240"/>
      <c r="C39" s="240"/>
    </row>
    <row r="40" spans="1:21" ht="9.75" customHeight="1" x14ac:dyDescent="0.25">
      <c r="A40" s="55"/>
    </row>
    <row r="41" spans="1:21" x14ac:dyDescent="0.25">
      <c r="A41" s="14"/>
      <c r="B41" s="245" t="s">
        <v>137</v>
      </c>
      <c r="Q41" s="188"/>
      <c r="R41" s="403" t="s">
        <v>140</v>
      </c>
      <c r="S41" s="403"/>
      <c r="T41" s="403"/>
      <c r="U41" s="403"/>
    </row>
    <row r="42" spans="1:21" x14ac:dyDescent="0.25">
      <c r="A42" s="56"/>
      <c r="B42" s="57" t="s">
        <v>45</v>
      </c>
      <c r="C42" s="58" t="s">
        <v>46</v>
      </c>
      <c r="D42" s="58" t="s">
        <v>47</v>
      </c>
      <c r="E42" s="58" t="s">
        <v>48</v>
      </c>
      <c r="F42" s="58" t="s">
        <v>49</v>
      </c>
      <c r="G42" s="58" t="s">
        <v>50</v>
      </c>
      <c r="H42" s="58" t="s">
        <v>51</v>
      </c>
      <c r="I42" s="58" t="s">
        <v>52</v>
      </c>
      <c r="J42" s="58" t="s">
        <v>53</v>
      </c>
      <c r="K42" s="58" t="s">
        <v>54</v>
      </c>
      <c r="L42" s="58" t="s">
        <v>55</v>
      </c>
      <c r="M42" s="58" t="s">
        <v>56</v>
      </c>
      <c r="N42" s="58" t="s">
        <v>57</v>
      </c>
      <c r="O42" s="58" t="s">
        <v>61</v>
      </c>
      <c r="P42" s="58" t="s">
        <v>62</v>
      </c>
      <c r="Q42" s="59" t="s">
        <v>63</v>
      </c>
      <c r="R42" s="260" t="s">
        <v>138</v>
      </c>
      <c r="S42" s="260" t="s">
        <v>139</v>
      </c>
      <c r="T42" s="260" t="s">
        <v>197</v>
      </c>
      <c r="U42" s="260" t="s">
        <v>204</v>
      </c>
    </row>
    <row r="43" spans="1:21" ht="13.5" customHeight="1" x14ac:dyDescent="0.25">
      <c r="A43" s="60"/>
      <c r="B43" s="61">
        <v>76</v>
      </c>
      <c r="C43" s="54">
        <v>72</v>
      </c>
      <c r="D43" s="54">
        <v>90</v>
      </c>
      <c r="E43" s="54">
        <v>79</v>
      </c>
      <c r="F43" s="54">
        <v>59</v>
      </c>
      <c r="G43" s="54">
        <v>76</v>
      </c>
      <c r="H43" s="54">
        <v>60</v>
      </c>
      <c r="I43" s="54">
        <v>80</v>
      </c>
      <c r="J43" s="54">
        <v>72</v>
      </c>
      <c r="K43" s="54">
        <v>52</v>
      </c>
      <c r="L43" s="54">
        <v>41</v>
      </c>
      <c r="M43" s="54">
        <v>50</v>
      </c>
      <c r="N43" s="54">
        <v>48</v>
      </c>
      <c r="O43" s="54">
        <v>47</v>
      </c>
      <c r="P43" s="54">
        <v>46</v>
      </c>
      <c r="Q43" s="62">
        <v>52</v>
      </c>
    </row>
    <row r="44" spans="1:21" ht="13.5" customHeight="1" x14ac:dyDescent="0.25">
      <c r="A44" s="60" t="s">
        <v>11</v>
      </c>
      <c r="B44" s="61">
        <v>12</v>
      </c>
      <c r="C44" s="54">
        <v>8</v>
      </c>
      <c r="D44" s="54">
        <v>3</v>
      </c>
      <c r="E44" s="54">
        <v>10</v>
      </c>
      <c r="F44" s="54">
        <v>4</v>
      </c>
      <c r="G44" s="54">
        <v>7</v>
      </c>
      <c r="H44" s="54">
        <v>4</v>
      </c>
      <c r="I44" s="54">
        <v>6</v>
      </c>
      <c r="J44" s="54">
        <v>10</v>
      </c>
      <c r="K44" s="54">
        <v>2</v>
      </c>
      <c r="L44" s="54">
        <v>9</v>
      </c>
      <c r="M44" s="54">
        <v>7</v>
      </c>
      <c r="N44" s="54">
        <v>3</v>
      </c>
      <c r="O44" s="54">
        <v>7</v>
      </c>
      <c r="P44" s="54">
        <v>4</v>
      </c>
      <c r="Q44" s="62">
        <v>7</v>
      </c>
    </row>
    <row r="45" spans="1:21" ht="13.5" customHeight="1" x14ac:dyDescent="0.25">
      <c r="A45" s="63" t="s">
        <v>12</v>
      </c>
      <c r="B45" s="61">
        <v>26</v>
      </c>
      <c r="C45" s="54">
        <v>34</v>
      </c>
      <c r="D45" s="54">
        <v>38</v>
      </c>
      <c r="E45" s="54">
        <v>31</v>
      </c>
      <c r="F45" s="54">
        <v>38</v>
      </c>
      <c r="G45" s="54">
        <v>36</v>
      </c>
      <c r="H45" s="54">
        <v>31</v>
      </c>
      <c r="I45" s="54">
        <v>32</v>
      </c>
      <c r="J45" s="54">
        <v>37</v>
      </c>
      <c r="K45" s="54">
        <v>26</v>
      </c>
      <c r="L45" s="54">
        <v>21</v>
      </c>
      <c r="M45" s="54">
        <v>30</v>
      </c>
      <c r="N45" s="54">
        <v>23</v>
      </c>
      <c r="O45" s="54">
        <v>29</v>
      </c>
      <c r="P45" s="54">
        <v>11</v>
      </c>
      <c r="Q45" s="62">
        <v>20</v>
      </c>
    </row>
    <row r="46" spans="1:21" ht="13.5" customHeight="1" x14ac:dyDescent="0.25">
      <c r="A46" s="63" t="s">
        <v>13</v>
      </c>
      <c r="B46" s="61">
        <v>23</v>
      </c>
      <c r="C46" s="54">
        <v>40</v>
      </c>
      <c r="D46" s="54">
        <v>40</v>
      </c>
      <c r="E46" s="54">
        <v>33</v>
      </c>
      <c r="F46" s="54">
        <v>49</v>
      </c>
      <c r="G46" s="54">
        <v>27</v>
      </c>
      <c r="H46" s="54">
        <v>45</v>
      </c>
      <c r="I46" s="54">
        <v>37</v>
      </c>
      <c r="J46">
        <v>39</v>
      </c>
      <c r="K46">
        <v>39</v>
      </c>
      <c r="L46">
        <v>30</v>
      </c>
      <c r="M46">
        <v>22</v>
      </c>
      <c r="N46">
        <v>32</v>
      </c>
      <c r="O46">
        <v>28</v>
      </c>
      <c r="P46">
        <v>27</v>
      </c>
      <c r="Q46" s="62">
        <v>20</v>
      </c>
    </row>
    <row r="47" spans="1:21" ht="13.5" customHeight="1" x14ac:dyDescent="0.25">
      <c r="A47" s="63" t="s">
        <v>14</v>
      </c>
      <c r="B47" s="61">
        <v>59</v>
      </c>
      <c r="C47" s="54">
        <v>53</v>
      </c>
      <c r="D47" s="54">
        <v>54</v>
      </c>
      <c r="E47" s="54">
        <v>49</v>
      </c>
      <c r="F47" s="54">
        <v>60</v>
      </c>
      <c r="G47" s="54">
        <v>55</v>
      </c>
      <c r="H47" s="54">
        <v>63</v>
      </c>
      <c r="I47" s="54">
        <v>59</v>
      </c>
      <c r="J47" s="54">
        <v>49</v>
      </c>
      <c r="K47" s="54">
        <v>54</v>
      </c>
      <c r="L47" s="54">
        <v>54</v>
      </c>
      <c r="M47" s="54">
        <v>37</v>
      </c>
      <c r="N47" s="54">
        <v>52</v>
      </c>
      <c r="O47" s="54">
        <v>53</v>
      </c>
      <c r="P47" s="54">
        <v>33</v>
      </c>
      <c r="Q47" s="62">
        <v>45</v>
      </c>
    </row>
    <row r="48" spans="1:21" ht="13.5" customHeight="1" x14ac:dyDescent="0.25">
      <c r="A48" s="63" t="s">
        <v>15</v>
      </c>
      <c r="B48" s="61">
        <v>72</v>
      </c>
      <c r="C48" s="54">
        <v>86</v>
      </c>
      <c r="D48" s="54">
        <v>75</v>
      </c>
      <c r="E48" s="54">
        <v>82</v>
      </c>
      <c r="F48" s="54">
        <v>66</v>
      </c>
      <c r="G48" s="54">
        <v>68</v>
      </c>
      <c r="H48" s="54">
        <v>80</v>
      </c>
      <c r="I48" s="54">
        <v>84</v>
      </c>
      <c r="J48" s="54">
        <v>62</v>
      </c>
      <c r="K48" s="54">
        <v>74</v>
      </c>
      <c r="L48" s="54">
        <v>51</v>
      </c>
      <c r="M48" s="54">
        <v>67</v>
      </c>
      <c r="N48" s="54">
        <v>69</v>
      </c>
      <c r="O48" s="54">
        <v>50</v>
      </c>
      <c r="P48" s="54">
        <v>44</v>
      </c>
      <c r="Q48" s="62">
        <v>47</v>
      </c>
    </row>
    <row r="49" spans="1:17" ht="13.5" customHeight="1" x14ac:dyDescent="0.25">
      <c r="A49" s="63" t="s">
        <v>16</v>
      </c>
      <c r="B49" s="61">
        <v>98</v>
      </c>
      <c r="C49" s="54">
        <v>107</v>
      </c>
      <c r="D49" s="54">
        <v>119</v>
      </c>
      <c r="E49" s="54">
        <v>106</v>
      </c>
      <c r="F49" s="54">
        <v>131</v>
      </c>
      <c r="G49" s="54">
        <v>106</v>
      </c>
      <c r="H49" s="54">
        <v>113</v>
      </c>
      <c r="I49" s="54">
        <v>108</v>
      </c>
      <c r="J49" s="54">
        <v>98</v>
      </c>
      <c r="K49" s="54">
        <v>89</v>
      </c>
      <c r="L49" s="54">
        <v>92</v>
      </c>
      <c r="M49" s="54">
        <v>75</v>
      </c>
      <c r="N49" s="54">
        <v>89</v>
      </c>
      <c r="O49" s="54">
        <v>85</v>
      </c>
      <c r="P49" s="54">
        <v>87</v>
      </c>
      <c r="Q49" s="62">
        <v>77</v>
      </c>
    </row>
    <row r="50" spans="1:17" ht="13.5" customHeight="1" x14ac:dyDescent="0.25">
      <c r="A50" s="63" t="s">
        <v>17</v>
      </c>
      <c r="B50" s="61">
        <v>90</v>
      </c>
      <c r="C50" s="54">
        <v>88</v>
      </c>
      <c r="D50" s="54">
        <v>88</v>
      </c>
      <c r="E50" s="54">
        <v>90</v>
      </c>
      <c r="F50" s="54">
        <v>95</v>
      </c>
      <c r="G50" s="54">
        <v>77</v>
      </c>
      <c r="H50" s="54">
        <v>88</v>
      </c>
      <c r="I50" s="54">
        <v>92</v>
      </c>
      <c r="J50" s="54">
        <v>89</v>
      </c>
      <c r="K50" s="54">
        <v>93</v>
      </c>
      <c r="L50" s="54">
        <v>95</v>
      </c>
      <c r="M50" s="54">
        <v>84</v>
      </c>
      <c r="N50" s="54">
        <v>76</v>
      </c>
      <c r="O50" s="54">
        <v>86</v>
      </c>
      <c r="P50" s="54">
        <v>70</v>
      </c>
      <c r="Q50" s="62">
        <v>62</v>
      </c>
    </row>
    <row r="51" spans="1:17" ht="13.5" customHeight="1" x14ac:dyDescent="0.25">
      <c r="A51" s="63" t="s">
        <v>18</v>
      </c>
      <c r="B51" s="61">
        <v>145</v>
      </c>
      <c r="C51" s="54">
        <v>158</v>
      </c>
      <c r="D51" s="54">
        <v>139</v>
      </c>
      <c r="E51" s="54">
        <v>136</v>
      </c>
      <c r="F51" s="54">
        <v>128</v>
      </c>
      <c r="G51" s="54">
        <v>126</v>
      </c>
      <c r="H51" s="54">
        <v>154</v>
      </c>
      <c r="I51" s="54">
        <v>147</v>
      </c>
      <c r="J51" s="54">
        <v>119</v>
      </c>
      <c r="K51" s="54">
        <v>134</v>
      </c>
      <c r="L51" s="54">
        <v>124</v>
      </c>
      <c r="M51" s="54">
        <v>98</v>
      </c>
      <c r="N51" s="54">
        <v>123</v>
      </c>
      <c r="O51" s="54">
        <v>115</v>
      </c>
      <c r="P51" s="54">
        <v>97</v>
      </c>
      <c r="Q51" s="62">
        <v>85</v>
      </c>
    </row>
    <row r="52" spans="1:17" ht="13.5" customHeight="1" x14ac:dyDescent="0.25">
      <c r="A52" s="63" t="s">
        <v>19</v>
      </c>
      <c r="B52" s="61">
        <v>84</v>
      </c>
      <c r="C52" s="54">
        <v>58</v>
      </c>
      <c r="D52" s="54">
        <v>60</v>
      </c>
      <c r="E52" s="54">
        <v>78</v>
      </c>
      <c r="F52" s="54">
        <v>79</v>
      </c>
      <c r="G52" s="54">
        <v>81</v>
      </c>
      <c r="H52" s="54">
        <v>73</v>
      </c>
      <c r="I52" s="54">
        <v>43</v>
      </c>
      <c r="J52" s="54">
        <v>66</v>
      </c>
      <c r="K52" s="54">
        <v>53</v>
      </c>
      <c r="L52" s="54">
        <v>47</v>
      </c>
      <c r="M52" s="54">
        <v>48</v>
      </c>
      <c r="N52" s="54">
        <v>41</v>
      </c>
      <c r="O52" s="54">
        <v>45</v>
      </c>
      <c r="P52" s="54">
        <v>37</v>
      </c>
      <c r="Q52" s="62">
        <v>39</v>
      </c>
    </row>
    <row r="53" spans="1:17" ht="13.5" customHeight="1" x14ac:dyDescent="0.25">
      <c r="A53" s="63" t="s">
        <v>20</v>
      </c>
      <c r="B53" s="61">
        <v>82</v>
      </c>
      <c r="C53" s="54">
        <v>101</v>
      </c>
      <c r="D53" s="54">
        <v>74</v>
      </c>
      <c r="E53" s="54">
        <v>67</v>
      </c>
      <c r="F53" s="54">
        <v>88</v>
      </c>
      <c r="G53" s="54">
        <v>78</v>
      </c>
      <c r="H53" s="54">
        <v>82</v>
      </c>
      <c r="I53" s="54">
        <v>82</v>
      </c>
      <c r="J53" s="54">
        <v>81</v>
      </c>
      <c r="K53" s="54">
        <v>72</v>
      </c>
      <c r="L53" s="54">
        <v>66</v>
      </c>
      <c r="M53" s="54">
        <v>75</v>
      </c>
      <c r="N53" s="54">
        <v>62</v>
      </c>
      <c r="O53" s="54">
        <v>60</v>
      </c>
      <c r="P53" s="54">
        <v>53</v>
      </c>
      <c r="Q53" s="62">
        <v>50</v>
      </c>
    </row>
    <row r="54" spans="1:17" ht="13.5" customHeight="1" x14ac:dyDescent="0.25">
      <c r="A54" s="63" t="s">
        <v>21</v>
      </c>
      <c r="B54" s="61">
        <v>98</v>
      </c>
      <c r="C54" s="54">
        <v>89</v>
      </c>
      <c r="D54" s="54">
        <v>84</v>
      </c>
      <c r="E54" s="54">
        <v>79</v>
      </c>
      <c r="F54" s="54">
        <v>86</v>
      </c>
      <c r="G54" s="54">
        <v>67</v>
      </c>
      <c r="H54" s="54">
        <v>67</v>
      </c>
      <c r="I54" s="54">
        <v>53</v>
      </c>
      <c r="J54" s="54">
        <v>59</v>
      </c>
      <c r="K54" s="54">
        <v>54</v>
      </c>
      <c r="L54" s="54">
        <v>39</v>
      </c>
      <c r="M54" s="54">
        <v>44</v>
      </c>
      <c r="N54" s="54">
        <v>44</v>
      </c>
      <c r="O54" s="54">
        <v>36</v>
      </c>
      <c r="P54" s="54">
        <v>30</v>
      </c>
      <c r="Q54" s="62">
        <v>38</v>
      </c>
    </row>
    <row r="55" spans="1:17" ht="13.5" customHeight="1" x14ac:dyDescent="0.25">
      <c r="A55" s="63" t="s">
        <v>22</v>
      </c>
      <c r="B55" s="61">
        <v>56</v>
      </c>
      <c r="C55" s="54">
        <v>68</v>
      </c>
      <c r="D55" s="54">
        <v>44</v>
      </c>
      <c r="E55" s="54">
        <v>66</v>
      </c>
      <c r="F55" s="54">
        <v>77</v>
      </c>
      <c r="G55" s="54">
        <v>70</v>
      </c>
      <c r="H55" s="54">
        <v>65</v>
      </c>
      <c r="I55" s="54">
        <v>58</v>
      </c>
      <c r="J55" s="54">
        <v>68</v>
      </c>
      <c r="K55" s="54">
        <v>67</v>
      </c>
      <c r="L55" s="54">
        <v>52</v>
      </c>
      <c r="M55" s="54">
        <v>50</v>
      </c>
      <c r="N55" s="54">
        <v>54</v>
      </c>
      <c r="O55" s="54">
        <v>60</v>
      </c>
      <c r="P55" s="54">
        <v>44</v>
      </c>
      <c r="Q55" s="62">
        <v>57</v>
      </c>
    </row>
    <row r="56" spans="1:17" ht="13.5" customHeight="1" x14ac:dyDescent="0.25">
      <c r="A56" s="63" t="s">
        <v>23</v>
      </c>
      <c r="B56" s="61">
        <v>52</v>
      </c>
      <c r="C56" s="15">
        <v>69</v>
      </c>
      <c r="D56" s="207">
        <v>49</v>
      </c>
      <c r="E56" s="207">
        <v>59</v>
      </c>
      <c r="F56" s="15">
        <v>64</v>
      </c>
      <c r="G56" s="207">
        <v>68</v>
      </c>
      <c r="H56" s="15">
        <v>60</v>
      </c>
      <c r="I56" s="208">
        <v>76</v>
      </c>
      <c r="J56" s="54">
        <v>67</v>
      </c>
      <c r="K56" s="54">
        <v>59</v>
      </c>
      <c r="L56" s="54">
        <v>62</v>
      </c>
      <c r="M56" s="54">
        <v>65</v>
      </c>
      <c r="N56" s="54">
        <v>50</v>
      </c>
      <c r="O56" s="54">
        <v>53</v>
      </c>
      <c r="P56" s="54">
        <v>41</v>
      </c>
      <c r="Q56" s="62">
        <v>42</v>
      </c>
    </row>
    <row r="57" spans="1:17" ht="13.5" customHeight="1" x14ac:dyDescent="0.25">
      <c r="A57" s="63" t="s">
        <v>24</v>
      </c>
      <c r="B57" s="61">
        <v>54</v>
      </c>
      <c r="C57" s="54">
        <v>57</v>
      </c>
      <c r="D57" s="54">
        <v>56</v>
      </c>
      <c r="E57" s="54">
        <v>53</v>
      </c>
      <c r="F57" s="54">
        <v>47</v>
      </c>
      <c r="G57" s="54">
        <v>37</v>
      </c>
      <c r="H57" s="54">
        <v>39</v>
      </c>
      <c r="I57" s="54">
        <v>40</v>
      </c>
      <c r="J57" s="54">
        <v>41</v>
      </c>
      <c r="K57" s="54">
        <v>33</v>
      </c>
      <c r="L57" s="54">
        <v>35</v>
      </c>
      <c r="M57" s="54">
        <v>33</v>
      </c>
      <c r="N57" s="54">
        <v>32</v>
      </c>
      <c r="O57" s="54">
        <v>42</v>
      </c>
      <c r="P57" s="54">
        <v>33</v>
      </c>
      <c r="Q57" s="62">
        <v>29</v>
      </c>
    </row>
    <row r="58" spans="1:17" ht="13.5" customHeight="1" x14ac:dyDescent="0.25">
      <c r="A58" s="63" t="s">
        <v>25</v>
      </c>
      <c r="B58" s="61">
        <v>120</v>
      </c>
      <c r="C58" s="54">
        <v>93</v>
      </c>
      <c r="D58" s="54">
        <v>114</v>
      </c>
      <c r="E58" s="54">
        <v>114</v>
      </c>
      <c r="F58" s="54">
        <v>110</v>
      </c>
      <c r="G58" s="54">
        <v>92</v>
      </c>
      <c r="H58" s="54">
        <v>99</v>
      </c>
      <c r="I58" s="54">
        <v>96</v>
      </c>
      <c r="J58" s="54">
        <v>93</v>
      </c>
      <c r="K58" s="54">
        <v>78</v>
      </c>
      <c r="L58" s="54">
        <v>68</v>
      </c>
      <c r="M58" s="54">
        <v>71</v>
      </c>
      <c r="N58" s="54">
        <v>71</v>
      </c>
      <c r="O58" s="54">
        <v>69</v>
      </c>
      <c r="P58" s="54">
        <v>64</v>
      </c>
      <c r="Q58" s="62">
        <v>52</v>
      </c>
    </row>
    <row r="59" spans="1:17" ht="13.5" customHeight="1" x14ac:dyDescent="0.25">
      <c r="A59" s="63" t="s">
        <v>26</v>
      </c>
      <c r="B59" s="61">
        <v>3</v>
      </c>
      <c r="C59" s="54">
        <v>1</v>
      </c>
      <c r="D59" s="54">
        <v>1</v>
      </c>
      <c r="E59" s="54">
        <v>1</v>
      </c>
      <c r="F59" s="54">
        <v>0</v>
      </c>
      <c r="G59" s="54">
        <v>2</v>
      </c>
      <c r="H59" s="54">
        <v>1</v>
      </c>
      <c r="I59" s="54">
        <v>2</v>
      </c>
      <c r="J59" s="54">
        <v>2</v>
      </c>
      <c r="K59" s="54">
        <v>1</v>
      </c>
      <c r="L59" s="54">
        <v>1</v>
      </c>
      <c r="M59" s="54">
        <v>1</v>
      </c>
      <c r="N59" s="54">
        <v>2</v>
      </c>
      <c r="O59" s="54">
        <v>5</v>
      </c>
      <c r="P59" s="54">
        <v>1</v>
      </c>
      <c r="Q59" s="62">
        <v>0</v>
      </c>
    </row>
    <row r="60" spans="1:17" ht="13.5" customHeight="1" x14ac:dyDescent="0.25">
      <c r="A60" s="63" t="s">
        <v>27</v>
      </c>
      <c r="B60" s="61">
        <v>68</v>
      </c>
      <c r="C60" s="54">
        <v>62</v>
      </c>
      <c r="D60" s="54">
        <v>71</v>
      </c>
      <c r="E60" s="54">
        <v>70</v>
      </c>
      <c r="F60" s="54">
        <v>50</v>
      </c>
      <c r="G60" s="54">
        <v>73</v>
      </c>
      <c r="H60" s="54">
        <v>57</v>
      </c>
      <c r="I60" s="54">
        <v>59</v>
      </c>
      <c r="J60" s="54">
        <v>58</v>
      </c>
      <c r="K60" s="54">
        <v>47</v>
      </c>
      <c r="L60" s="54">
        <v>52</v>
      </c>
      <c r="M60" s="54">
        <v>53</v>
      </c>
      <c r="N60" s="54">
        <v>51</v>
      </c>
      <c r="O60" s="54">
        <v>34</v>
      </c>
      <c r="P60" s="54">
        <v>51</v>
      </c>
      <c r="Q60" s="62">
        <v>43</v>
      </c>
    </row>
    <row r="61" spans="1:17" ht="13.5" customHeight="1" x14ac:dyDescent="0.25">
      <c r="A61" s="63" t="s">
        <v>28</v>
      </c>
      <c r="B61" s="61">
        <v>5</v>
      </c>
      <c r="C61" s="54">
        <v>2</v>
      </c>
      <c r="D61" s="54">
        <v>3</v>
      </c>
      <c r="E61" s="54">
        <v>2</v>
      </c>
      <c r="F61" s="54">
        <v>1</v>
      </c>
      <c r="G61" s="54">
        <v>2</v>
      </c>
      <c r="H61" s="54">
        <v>1</v>
      </c>
      <c r="I61" s="54">
        <v>2</v>
      </c>
      <c r="J61" s="54">
        <v>0</v>
      </c>
      <c r="K61" s="54">
        <v>4</v>
      </c>
      <c r="L61" s="54">
        <v>3</v>
      </c>
      <c r="M61" s="54">
        <v>2</v>
      </c>
      <c r="N61" s="54">
        <v>2</v>
      </c>
      <c r="O61" s="54">
        <v>2</v>
      </c>
      <c r="P61" s="54">
        <v>1</v>
      </c>
      <c r="Q61" s="62">
        <v>3</v>
      </c>
    </row>
    <row r="62" spans="1:17" ht="13.5" customHeight="1" x14ac:dyDescent="0.25">
      <c r="A62" s="210" t="s">
        <v>29</v>
      </c>
      <c r="B62" s="211">
        <v>41</v>
      </c>
      <c r="C62" s="106">
        <v>61</v>
      </c>
      <c r="D62" s="106">
        <v>56</v>
      </c>
      <c r="E62" s="106">
        <v>54</v>
      </c>
      <c r="F62" s="106">
        <v>60</v>
      </c>
      <c r="G62" s="106">
        <v>68</v>
      </c>
      <c r="H62" s="106">
        <v>44</v>
      </c>
      <c r="I62" s="106">
        <v>55</v>
      </c>
      <c r="J62" s="106">
        <v>47</v>
      </c>
      <c r="K62" s="106">
        <v>55</v>
      </c>
      <c r="L62" s="106">
        <v>42</v>
      </c>
      <c r="M62" s="106">
        <v>36</v>
      </c>
      <c r="N62" s="106">
        <v>48</v>
      </c>
      <c r="O62" s="106">
        <v>37</v>
      </c>
      <c r="P62" s="106">
        <v>40</v>
      </c>
      <c r="Q62" s="212">
        <v>33</v>
      </c>
    </row>
    <row r="63" spans="1:17" ht="13.5" customHeight="1" x14ac:dyDescent="0.25">
      <c r="A63" s="210" t="s">
        <v>112</v>
      </c>
      <c r="B63" s="211">
        <v>148</v>
      </c>
      <c r="C63" s="213">
        <v>155</v>
      </c>
      <c r="D63" s="213">
        <v>166</v>
      </c>
      <c r="E63" s="213">
        <v>139</v>
      </c>
      <c r="F63" s="213">
        <v>142</v>
      </c>
      <c r="G63" s="213">
        <v>109</v>
      </c>
      <c r="H63" s="213">
        <v>97</v>
      </c>
      <c r="I63" s="106">
        <v>125</v>
      </c>
      <c r="J63" s="106">
        <v>112</v>
      </c>
      <c r="K63" s="106">
        <v>107</v>
      </c>
      <c r="L63" s="106">
        <v>102</v>
      </c>
      <c r="M63" s="106">
        <v>107</v>
      </c>
      <c r="N63" s="106">
        <v>105</v>
      </c>
      <c r="O63" s="106">
        <v>99</v>
      </c>
      <c r="P63" s="106">
        <v>90</v>
      </c>
      <c r="Q63" s="212">
        <v>104</v>
      </c>
    </row>
    <row r="64" spans="1:17" ht="13.5" customHeight="1" x14ac:dyDescent="0.25">
      <c r="A64" s="210" t="s">
        <v>31</v>
      </c>
      <c r="B64" s="211">
        <v>89</v>
      </c>
      <c r="C64" s="106">
        <v>83</v>
      </c>
      <c r="D64" s="106">
        <v>94</v>
      </c>
      <c r="E64" s="106">
        <v>117</v>
      </c>
      <c r="F64" s="106">
        <v>100</v>
      </c>
      <c r="G64" s="106">
        <v>102</v>
      </c>
      <c r="H64" s="106">
        <v>118</v>
      </c>
      <c r="I64" s="106">
        <v>102</v>
      </c>
      <c r="J64" s="106">
        <v>105</v>
      </c>
      <c r="K64" s="106">
        <v>97</v>
      </c>
      <c r="L64" s="106">
        <v>88</v>
      </c>
      <c r="M64" s="106">
        <v>78</v>
      </c>
      <c r="N64" s="106">
        <v>89</v>
      </c>
      <c r="O64" s="106">
        <v>56</v>
      </c>
      <c r="P64" s="106">
        <v>72</v>
      </c>
      <c r="Q64" s="212">
        <v>62</v>
      </c>
    </row>
    <row r="65" spans="1:21" ht="13.5" customHeight="1" x14ac:dyDescent="0.25">
      <c r="A65" s="210" t="s">
        <v>32</v>
      </c>
      <c r="B65" s="211"/>
      <c r="C65" s="106"/>
      <c r="D65" s="106"/>
      <c r="E65" s="106"/>
      <c r="F65" s="106">
        <v>31</v>
      </c>
      <c r="G65" s="106">
        <v>48</v>
      </c>
      <c r="H65" s="106">
        <v>45</v>
      </c>
      <c r="I65" s="106">
        <v>60</v>
      </c>
      <c r="J65" s="106">
        <v>77</v>
      </c>
      <c r="K65" s="106">
        <v>103</v>
      </c>
      <c r="L65" s="106">
        <v>110</v>
      </c>
      <c r="M65" s="106">
        <v>85</v>
      </c>
      <c r="N65" s="106">
        <v>109</v>
      </c>
      <c r="O65" s="106">
        <v>97</v>
      </c>
      <c r="P65" s="106">
        <v>92</v>
      </c>
      <c r="Q65" s="212">
        <v>112</v>
      </c>
    </row>
    <row r="66" spans="1:21" ht="13.5" customHeight="1" x14ac:dyDescent="0.25">
      <c r="A66" s="210" t="s">
        <v>33</v>
      </c>
      <c r="B66" s="211">
        <v>31</v>
      </c>
      <c r="C66" s="106">
        <v>43</v>
      </c>
      <c r="D66" s="106">
        <v>41</v>
      </c>
      <c r="E66" s="106">
        <v>34</v>
      </c>
      <c r="F66" s="106">
        <v>47</v>
      </c>
      <c r="G66" s="106">
        <v>41</v>
      </c>
      <c r="H66" s="106">
        <v>38</v>
      </c>
      <c r="I66" s="106">
        <v>32</v>
      </c>
      <c r="J66" s="106">
        <v>32</v>
      </c>
      <c r="K66" s="106">
        <v>33</v>
      </c>
      <c r="L66" s="106">
        <v>25</v>
      </c>
      <c r="M66" s="106">
        <v>32</v>
      </c>
      <c r="N66" s="106">
        <v>25</v>
      </c>
      <c r="O66" s="106">
        <v>25</v>
      </c>
      <c r="P66" s="106">
        <v>24</v>
      </c>
      <c r="Q66" s="212">
        <v>23</v>
      </c>
    </row>
    <row r="67" spans="1:21" ht="13.5" customHeight="1" x14ac:dyDescent="0.25">
      <c r="A67" s="210" t="s">
        <v>34</v>
      </c>
      <c r="B67" s="211">
        <v>61</v>
      </c>
      <c r="C67" s="106">
        <v>41</v>
      </c>
      <c r="D67" s="106">
        <v>45</v>
      </c>
      <c r="E67" s="106">
        <v>64</v>
      </c>
      <c r="F67" s="106">
        <v>65</v>
      </c>
      <c r="G67" s="106">
        <v>73</v>
      </c>
      <c r="H67" s="106">
        <v>53</v>
      </c>
      <c r="I67" s="106">
        <v>52</v>
      </c>
      <c r="J67" s="106">
        <v>58</v>
      </c>
      <c r="K67" s="106">
        <v>44</v>
      </c>
      <c r="L67" s="106">
        <v>46</v>
      </c>
      <c r="M67" s="106">
        <v>39</v>
      </c>
      <c r="N67" s="106">
        <v>30</v>
      </c>
      <c r="O67" s="106">
        <v>42</v>
      </c>
      <c r="P67" s="106">
        <v>40</v>
      </c>
      <c r="Q67" s="212">
        <v>42</v>
      </c>
    </row>
    <row r="68" spans="1:21" ht="13.5" customHeight="1" x14ac:dyDescent="0.25">
      <c r="A68" s="210" t="s">
        <v>35</v>
      </c>
      <c r="B68" s="211">
        <v>58</v>
      </c>
      <c r="C68" s="106">
        <v>50</v>
      </c>
      <c r="D68" s="106">
        <v>53</v>
      </c>
      <c r="E68" s="106">
        <v>54</v>
      </c>
      <c r="F68" s="106">
        <v>40</v>
      </c>
      <c r="G68" s="106">
        <v>49</v>
      </c>
      <c r="H68" s="106">
        <v>52</v>
      </c>
      <c r="I68" s="106">
        <v>42</v>
      </c>
      <c r="J68" s="106">
        <v>49</v>
      </c>
      <c r="K68" s="106">
        <v>33</v>
      </c>
      <c r="L68" s="106">
        <v>35</v>
      </c>
      <c r="M68" s="106">
        <v>24</v>
      </c>
      <c r="N68" s="106">
        <v>41</v>
      </c>
      <c r="O68" s="106">
        <v>22</v>
      </c>
      <c r="P68" s="106">
        <v>29</v>
      </c>
      <c r="Q68" s="212">
        <v>38</v>
      </c>
    </row>
    <row r="69" spans="1:21" ht="13.5" customHeight="1" x14ac:dyDescent="0.25">
      <c r="A69" s="63" t="s">
        <v>36</v>
      </c>
      <c r="B69" s="61">
        <v>94</v>
      </c>
      <c r="C69" s="54">
        <v>92</v>
      </c>
      <c r="D69" s="54">
        <v>89</v>
      </c>
      <c r="E69" s="54">
        <v>93</v>
      </c>
      <c r="F69" s="54">
        <v>97</v>
      </c>
      <c r="G69" s="54">
        <v>98</v>
      </c>
      <c r="H69" s="54">
        <v>90</v>
      </c>
      <c r="I69" s="54">
        <v>84</v>
      </c>
      <c r="J69" s="54">
        <v>122</v>
      </c>
      <c r="K69" s="54">
        <v>114</v>
      </c>
      <c r="L69" s="54">
        <v>121</v>
      </c>
      <c r="M69" s="54">
        <v>92</v>
      </c>
      <c r="N69" s="54">
        <v>120</v>
      </c>
      <c r="O69" s="54">
        <v>99</v>
      </c>
      <c r="P69" s="54">
        <v>109</v>
      </c>
      <c r="Q69" s="62">
        <v>84</v>
      </c>
    </row>
    <row r="70" spans="1:21" ht="13.5" customHeight="1" x14ac:dyDescent="0.25">
      <c r="A70" s="63" t="s">
        <v>37</v>
      </c>
      <c r="B70" s="61">
        <v>86</v>
      </c>
      <c r="C70" s="54">
        <v>98</v>
      </c>
      <c r="D70" s="54">
        <v>101</v>
      </c>
      <c r="E70" s="54">
        <v>112</v>
      </c>
      <c r="F70" s="54">
        <v>108</v>
      </c>
      <c r="G70" s="54">
        <v>110</v>
      </c>
      <c r="H70" s="54">
        <v>103</v>
      </c>
      <c r="I70" s="54">
        <v>123</v>
      </c>
      <c r="J70" s="54">
        <v>115</v>
      </c>
      <c r="K70" s="54">
        <v>92</v>
      </c>
      <c r="L70" s="54">
        <v>95</v>
      </c>
      <c r="M70" s="54">
        <v>98</v>
      </c>
      <c r="N70" s="54">
        <v>94</v>
      </c>
      <c r="O70" s="54">
        <v>100</v>
      </c>
      <c r="P70" s="54">
        <v>102</v>
      </c>
      <c r="Q70" s="62">
        <v>93</v>
      </c>
    </row>
    <row r="71" spans="1:21" ht="13.5" customHeight="1" x14ac:dyDescent="0.25">
      <c r="A71" s="63" t="s">
        <v>38</v>
      </c>
      <c r="B71" s="61">
        <v>96</v>
      </c>
      <c r="C71" s="54">
        <v>89</v>
      </c>
      <c r="D71" s="54">
        <v>91</v>
      </c>
      <c r="E71" s="54">
        <v>78</v>
      </c>
      <c r="F71" s="54">
        <v>76</v>
      </c>
      <c r="G71" s="54">
        <v>62</v>
      </c>
      <c r="H71" s="54">
        <v>70</v>
      </c>
      <c r="I71" s="54">
        <v>90</v>
      </c>
      <c r="J71" s="54">
        <v>65</v>
      </c>
      <c r="K71" s="54">
        <v>78</v>
      </c>
      <c r="L71" s="54">
        <v>64</v>
      </c>
      <c r="M71" s="54">
        <v>81</v>
      </c>
      <c r="N71" s="54">
        <v>53</v>
      </c>
      <c r="O71" s="54">
        <v>65</v>
      </c>
      <c r="P71" s="54">
        <v>67</v>
      </c>
      <c r="Q71" s="62">
        <v>39</v>
      </c>
    </row>
    <row r="72" spans="1:21" ht="13.5" customHeight="1" x14ac:dyDescent="0.25">
      <c r="A72" s="65" t="s">
        <v>39</v>
      </c>
      <c r="B72" s="66">
        <v>88</v>
      </c>
      <c r="C72" s="67">
        <v>83</v>
      </c>
      <c r="D72" s="67">
        <v>83</v>
      </c>
      <c r="E72" s="67">
        <v>91</v>
      </c>
      <c r="F72" s="67">
        <v>91</v>
      </c>
      <c r="G72" s="67">
        <v>100</v>
      </c>
      <c r="H72" s="67">
        <v>84</v>
      </c>
      <c r="I72" s="67">
        <v>76</v>
      </c>
      <c r="J72" s="67">
        <v>65</v>
      </c>
      <c r="K72" s="67">
        <v>71</v>
      </c>
      <c r="L72" s="67">
        <v>55</v>
      </c>
      <c r="M72" s="67">
        <v>58</v>
      </c>
      <c r="N72" s="67">
        <v>55</v>
      </c>
      <c r="O72" s="67">
        <v>52</v>
      </c>
      <c r="P72" s="67">
        <v>45</v>
      </c>
      <c r="Q72" s="68">
        <v>54</v>
      </c>
    </row>
    <row r="73" spans="1:21" x14ac:dyDescent="0.25">
      <c r="A73" s="29" t="s">
        <v>41</v>
      </c>
      <c r="B73" s="54">
        <f>SUM(B43:B72)</f>
        <v>2015</v>
      </c>
      <c r="C73" s="54">
        <f t="shared" ref="C73:Q73" si="7">SUM(C43:C72)</f>
        <v>2041</v>
      </c>
      <c r="D73" s="54">
        <f t="shared" si="7"/>
        <v>2021</v>
      </c>
      <c r="E73" s="54">
        <f t="shared" si="7"/>
        <v>2041</v>
      </c>
      <c r="F73" s="54">
        <f t="shared" si="7"/>
        <v>2089</v>
      </c>
      <c r="G73" s="54">
        <f t="shared" si="7"/>
        <v>2008</v>
      </c>
      <c r="H73" s="54">
        <f t="shared" si="7"/>
        <v>1976</v>
      </c>
      <c r="I73" s="54">
        <f t="shared" si="7"/>
        <v>1997</v>
      </c>
      <c r="J73" s="54">
        <f t="shared" si="7"/>
        <v>1957</v>
      </c>
      <c r="K73" s="54">
        <f t="shared" si="7"/>
        <v>1858</v>
      </c>
      <c r="L73" s="54">
        <f t="shared" si="7"/>
        <v>1725</v>
      </c>
      <c r="M73" s="54">
        <f t="shared" si="7"/>
        <v>1642</v>
      </c>
      <c r="N73" s="54">
        <f t="shared" si="7"/>
        <v>1693</v>
      </c>
      <c r="O73" s="54">
        <f t="shared" si="7"/>
        <v>1600</v>
      </c>
      <c r="P73" s="54">
        <f t="shared" si="7"/>
        <v>1484</v>
      </c>
      <c r="Q73" s="54">
        <f t="shared" si="7"/>
        <v>1452</v>
      </c>
    </row>
    <row r="74" spans="1:21" x14ac:dyDescent="0.25">
      <c r="A74" s="209" t="s">
        <v>113</v>
      </c>
    </row>
    <row r="76" spans="1:21" x14ac:dyDescent="0.25">
      <c r="A76" s="261" t="s">
        <v>141</v>
      </c>
      <c r="B76" s="262"/>
      <c r="C76" s="262"/>
      <c r="D76" s="262"/>
    </row>
    <row r="77" spans="1:21" ht="8.25" customHeight="1" x14ac:dyDescent="0.25">
      <c r="A77" s="55"/>
    </row>
    <row r="78" spans="1:21" x14ac:dyDescent="0.25">
      <c r="A78" s="14"/>
      <c r="B78" s="245" t="s">
        <v>137</v>
      </c>
      <c r="Q78" s="188"/>
      <c r="R78" s="403" t="s">
        <v>140</v>
      </c>
      <c r="S78" s="403"/>
      <c r="T78" s="403"/>
      <c r="U78" s="403"/>
    </row>
    <row r="79" spans="1:21" x14ac:dyDescent="0.25">
      <c r="A79" s="56"/>
      <c r="B79" s="57" t="s">
        <v>45</v>
      </c>
      <c r="C79" s="58" t="s">
        <v>46</v>
      </c>
      <c r="D79" s="58" t="s">
        <v>47</v>
      </c>
      <c r="E79" s="58" t="s">
        <v>48</v>
      </c>
      <c r="F79" s="58" t="s">
        <v>49</v>
      </c>
      <c r="G79" s="58" t="s">
        <v>50</v>
      </c>
      <c r="H79" s="58" t="s">
        <v>51</v>
      </c>
      <c r="I79" s="58" t="s">
        <v>52</v>
      </c>
      <c r="J79" s="58" t="s">
        <v>53</v>
      </c>
      <c r="K79" s="58" t="s">
        <v>54</v>
      </c>
      <c r="L79" s="58" t="s">
        <v>55</v>
      </c>
      <c r="M79" s="58" t="s">
        <v>56</v>
      </c>
      <c r="N79" s="58" t="s">
        <v>57</v>
      </c>
      <c r="O79" s="58" t="s">
        <v>61</v>
      </c>
      <c r="P79" s="58" t="s">
        <v>62</v>
      </c>
      <c r="Q79" s="59" t="s">
        <v>63</v>
      </c>
      <c r="R79" s="260" t="s">
        <v>138</v>
      </c>
      <c r="S79" s="260" t="s">
        <v>139</v>
      </c>
      <c r="T79" s="260" t="s">
        <v>197</v>
      </c>
      <c r="U79" s="260" t="s">
        <v>204</v>
      </c>
    </row>
    <row r="80" spans="1:21" x14ac:dyDescent="0.25">
      <c r="A80" s="60" t="s">
        <v>10</v>
      </c>
      <c r="B80" s="61"/>
      <c r="C80" s="54"/>
      <c r="D80" s="54"/>
      <c r="E80" s="54"/>
      <c r="F80" s="54"/>
      <c r="G80" s="54"/>
      <c r="H80" s="54">
        <v>62</v>
      </c>
      <c r="I80" s="54">
        <v>64</v>
      </c>
      <c r="J80" s="54">
        <v>53</v>
      </c>
      <c r="K80" s="54">
        <v>52</v>
      </c>
      <c r="L80" s="54">
        <v>50</v>
      </c>
      <c r="M80" s="54">
        <v>51</v>
      </c>
      <c r="N80" s="54">
        <v>58</v>
      </c>
      <c r="O80" s="54">
        <v>61</v>
      </c>
      <c r="P80" s="54">
        <v>70</v>
      </c>
      <c r="Q80" s="62">
        <v>67</v>
      </c>
    </row>
    <row r="81" spans="1:17" x14ac:dyDescent="0.25">
      <c r="A81" s="60" t="s">
        <v>11</v>
      </c>
      <c r="B81" s="61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62"/>
    </row>
    <row r="82" spans="1:17" x14ac:dyDescent="0.25">
      <c r="A82" s="63" t="s">
        <v>12</v>
      </c>
      <c r="B82" s="61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62"/>
    </row>
    <row r="83" spans="1:17" x14ac:dyDescent="0.25">
      <c r="A83" s="63" t="s">
        <v>13</v>
      </c>
      <c r="B83" s="61"/>
      <c r="C83" s="54"/>
      <c r="D83" s="54"/>
      <c r="E83" s="54"/>
      <c r="F83" s="54"/>
      <c r="G83" s="54"/>
      <c r="H83" s="54">
        <v>60</v>
      </c>
      <c r="I83" s="54">
        <v>70</v>
      </c>
      <c r="J83">
        <v>48</v>
      </c>
      <c r="K83">
        <v>43</v>
      </c>
      <c r="L83">
        <v>29</v>
      </c>
      <c r="M83">
        <v>48</v>
      </c>
      <c r="N83">
        <v>50</v>
      </c>
      <c r="O83">
        <v>32</v>
      </c>
      <c r="P83">
        <v>51</v>
      </c>
      <c r="Q83" s="62">
        <v>48</v>
      </c>
    </row>
    <row r="84" spans="1:17" x14ac:dyDescent="0.25">
      <c r="A84" s="63" t="s">
        <v>14</v>
      </c>
      <c r="B84" s="61"/>
      <c r="C84" s="54"/>
      <c r="D84" s="54"/>
      <c r="E84" s="54"/>
      <c r="F84" s="54"/>
      <c r="G84" s="54"/>
      <c r="H84" s="54">
        <v>63</v>
      </c>
      <c r="I84" s="54">
        <v>70</v>
      </c>
      <c r="J84" s="54">
        <v>63</v>
      </c>
      <c r="K84" s="54">
        <v>55</v>
      </c>
      <c r="L84" s="54">
        <v>39</v>
      </c>
      <c r="M84" s="54">
        <v>52</v>
      </c>
      <c r="N84" s="54">
        <v>48</v>
      </c>
      <c r="O84" s="54">
        <v>36</v>
      </c>
      <c r="P84" s="54">
        <v>49</v>
      </c>
      <c r="Q84" s="62">
        <v>38</v>
      </c>
    </row>
    <row r="85" spans="1:17" x14ac:dyDescent="0.25">
      <c r="A85" s="63" t="s">
        <v>15</v>
      </c>
      <c r="B85" s="61"/>
      <c r="C85" s="54"/>
      <c r="D85" s="54"/>
      <c r="E85" s="54"/>
      <c r="F85" s="54"/>
      <c r="G85" s="54"/>
      <c r="H85" s="54">
        <v>62</v>
      </c>
      <c r="I85" s="54">
        <v>48</v>
      </c>
      <c r="J85" s="54">
        <v>58</v>
      </c>
      <c r="K85" s="54">
        <v>51</v>
      </c>
      <c r="L85" s="54">
        <v>45</v>
      </c>
      <c r="M85" s="54">
        <v>50</v>
      </c>
      <c r="N85" s="54">
        <v>38</v>
      </c>
      <c r="O85" s="54">
        <v>38</v>
      </c>
      <c r="P85" s="54">
        <v>39</v>
      </c>
      <c r="Q85" s="62">
        <v>39</v>
      </c>
    </row>
    <row r="86" spans="1:17" x14ac:dyDescent="0.25">
      <c r="A86" s="63" t="s">
        <v>16</v>
      </c>
      <c r="B86" s="61"/>
      <c r="C86" s="54"/>
      <c r="D86" s="54"/>
      <c r="E86" s="54"/>
      <c r="F86" s="54"/>
      <c r="G86" s="54"/>
      <c r="H86" s="54">
        <v>82</v>
      </c>
      <c r="I86" s="54">
        <v>80</v>
      </c>
      <c r="J86" s="54">
        <v>70</v>
      </c>
      <c r="K86" s="54">
        <v>71</v>
      </c>
      <c r="L86" s="54">
        <v>46</v>
      </c>
      <c r="M86" s="54">
        <v>53</v>
      </c>
      <c r="N86" s="54">
        <v>54</v>
      </c>
      <c r="O86" s="54">
        <v>55</v>
      </c>
      <c r="P86" s="54">
        <v>52</v>
      </c>
      <c r="Q86" s="62">
        <v>55</v>
      </c>
    </row>
    <row r="87" spans="1:17" x14ac:dyDescent="0.25">
      <c r="A87" s="63" t="s">
        <v>17</v>
      </c>
      <c r="B87" s="61"/>
      <c r="C87" s="54"/>
      <c r="D87" s="54"/>
      <c r="E87" s="54"/>
      <c r="F87" s="54"/>
      <c r="G87" s="54"/>
      <c r="H87" s="54">
        <v>49</v>
      </c>
      <c r="I87" s="54">
        <v>56</v>
      </c>
      <c r="J87" s="54">
        <v>64</v>
      </c>
      <c r="K87" s="54">
        <v>73</v>
      </c>
      <c r="L87" s="54">
        <v>45</v>
      </c>
      <c r="M87" s="54">
        <v>55</v>
      </c>
      <c r="N87" s="54">
        <v>56</v>
      </c>
      <c r="O87" s="54">
        <v>43</v>
      </c>
      <c r="P87" s="54">
        <v>44</v>
      </c>
      <c r="Q87" s="62">
        <v>33</v>
      </c>
    </row>
    <row r="88" spans="1:17" x14ac:dyDescent="0.25">
      <c r="A88" s="63" t="s">
        <v>18</v>
      </c>
      <c r="B88" s="61"/>
      <c r="C88" s="54"/>
      <c r="D88" s="54"/>
      <c r="E88" s="54"/>
      <c r="F88" s="54"/>
      <c r="G88" s="54"/>
      <c r="H88" s="54">
        <v>95</v>
      </c>
      <c r="I88" s="54">
        <v>77</v>
      </c>
      <c r="J88" s="54">
        <v>77</v>
      </c>
      <c r="K88" s="54">
        <v>86</v>
      </c>
      <c r="L88" s="54">
        <v>50</v>
      </c>
      <c r="M88" s="54">
        <v>70</v>
      </c>
      <c r="N88" s="54">
        <v>60</v>
      </c>
      <c r="O88" s="54">
        <v>49</v>
      </c>
      <c r="P88" s="54">
        <v>44</v>
      </c>
      <c r="Q88" s="62">
        <v>49</v>
      </c>
    </row>
    <row r="89" spans="1:17" x14ac:dyDescent="0.25">
      <c r="A89" s="63" t="s">
        <v>19</v>
      </c>
      <c r="B89" s="61"/>
      <c r="C89" s="54"/>
      <c r="D89" s="54"/>
      <c r="E89" s="54"/>
      <c r="F89" s="54"/>
      <c r="G89" s="54"/>
      <c r="H89" s="54">
        <v>43</v>
      </c>
      <c r="I89" s="54">
        <v>55</v>
      </c>
      <c r="J89" s="54">
        <v>41</v>
      </c>
      <c r="K89" s="54">
        <v>48</v>
      </c>
      <c r="L89" s="54">
        <v>26</v>
      </c>
      <c r="M89" s="54">
        <v>37</v>
      </c>
      <c r="N89" s="54">
        <v>42</v>
      </c>
      <c r="O89" s="54">
        <v>42</v>
      </c>
      <c r="P89" s="54">
        <v>39</v>
      </c>
      <c r="Q89" s="62">
        <v>44</v>
      </c>
    </row>
    <row r="90" spans="1:17" x14ac:dyDescent="0.25">
      <c r="A90" s="63" t="s">
        <v>20</v>
      </c>
      <c r="B90" s="61"/>
      <c r="C90" s="54"/>
      <c r="D90" s="54"/>
      <c r="E90" s="54"/>
      <c r="F90" s="54"/>
      <c r="G90" s="54"/>
      <c r="H90" s="54">
        <v>66</v>
      </c>
      <c r="I90" s="54">
        <v>45</v>
      </c>
      <c r="J90" s="54">
        <v>52</v>
      </c>
      <c r="K90" s="54">
        <v>58</v>
      </c>
      <c r="L90" s="54">
        <v>44</v>
      </c>
      <c r="M90" s="54">
        <v>46</v>
      </c>
      <c r="N90" s="54">
        <v>41</v>
      </c>
      <c r="O90" s="54">
        <v>45</v>
      </c>
      <c r="P90" s="54">
        <v>29</v>
      </c>
      <c r="Q90" s="62">
        <v>41</v>
      </c>
    </row>
    <row r="91" spans="1:17" x14ac:dyDescent="0.25">
      <c r="A91" s="63" t="s">
        <v>21</v>
      </c>
      <c r="B91" s="61"/>
      <c r="C91" s="54"/>
      <c r="D91" s="54"/>
      <c r="E91" s="54"/>
      <c r="F91" s="54"/>
      <c r="G91" s="54"/>
      <c r="H91" s="54">
        <v>43</v>
      </c>
      <c r="I91" s="54">
        <v>46</v>
      </c>
      <c r="J91" s="54">
        <v>38</v>
      </c>
      <c r="K91" s="54">
        <v>44</v>
      </c>
      <c r="L91" s="54">
        <v>39</v>
      </c>
      <c r="M91" s="54">
        <v>43</v>
      </c>
      <c r="N91" s="54">
        <v>32</v>
      </c>
      <c r="O91" s="54">
        <v>25</v>
      </c>
      <c r="P91" s="54">
        <v>31</v>
      </c>
      <c r="Q91" s="62">
        <v>39</v>
      </c>
    </row>
    <row r="92" spans="1:17" x14ac:dyDescent="0.25">
      <c r="A92" s="63" t="s">
        <v>22</v>
      </c>
      <c r="B92" s="61"/>
      <c r="C92" s="54"/>
      <c r="D92" s="54"/>
      <c r="E92" s="54"/>
      <c r="F92" s="54"/>
      <c r="G92" s="54"/>
      <c r="H92" s="54">
        <v>59</v>
      </c>
      <c r="I92" s="54">
        <v>65</v>
      </c>
      <c r="J92" s="54">
        <v>69</v>
      </c>
      <c r="K92" s="54">
        <v>69</v>
      </c>
      <c r="L92" s="54">
        <v>65</v>
      </c>
      <c r="M92" s="54">
        <v>59</v>
      </c>
      <c r="N92" s="54">
        <v>64</v>
      </c>
      <c r="O92" s="54">
        <v>45</v>
      </c>
      <c r="P92" s="54">
        <v>72</v>
      </c>
      <c r="Q92" s="62">
        <v>69</v>
      </c>
    </row>
    <row r="93" spans="1:17" x14ac:dyDescent="0.25">
      <c r="A93" s="63" t="s">
        <v>23</v>
      </c>
      <c r="B93" s="61"/>
      <c r="C93" s="15"/>
      <c r="D93" s="207"/>
      <c r="E93" s="207"/>
      <c r="F93" s="15"/>
      <c r="G93" s="207"/>
      <c r="H93" s="15">
        <v>77</v>
      </c>
      <c r="I93" s="208">
        <v>66</v>
      </c>
      <c r="J93" s="54">
        <v>61</v>
      </c>
      <c r="K93" s="54">
        <v>71</v>
      </c>
      <c r="L93" s="54">
        <v>57</v>
      </c>
      <c r="M93" s="54">
        <v>69</v>
      </c>
      <c r="N93" s="54">
        <v>58</v>
      </c>
      <c r="O93" s="54">
        <v>58</v>
      </c>
      <c r="P93" s="54">
        <v>54</v>
      </c>
      <c r="Q93" s="62">
        <v>74</v>
      </c>
    </row>
    <row r="94" spans="1:17" x14ac:dyDescent="0.25">
      <c r="A94" s="63" t="s">
        <v>24</v>
      </c>
      <c r="B94" s="61"/>
      <c r="C94" s="54"/>
      <c r="D94" s="54"/>
      <c r="E94" s="54"/>
      <c r="F94" s="54"/>
      <c r="G94" s="54"/>
      <c r="H94" s="54">
        <v>26</v>
      </c>
      <c r="I94" s="54">
        <v>38</v>
      </c>
      <c r="J94" s="54">
        <v>26</v>
      </c>
      <c r="K94" s="54">
        <v>34</v>
      </c>
      <c r="L94" s="54">
        <v>23</v>
      </c>
      <c r="M94" s="54">
        <v>27</v>
      </c>
      <c r="N94" s="54">
        <v>29</v>
      </c>
      <c r="O94" s="54">
        <v>26</v>
      </c>
      <c r="P94" s="54">
        <v>26</v>
      </c>
      <c r="Q94" s="62">
        <v>26</v>
      </c>
    </row>
    <row r="95" spans="1:17" x14ac:dyDescent="0.25">
      <c r="A95" s="63" t="s">
        <v>25</v>
      </c>
      <c r="B95" s="61"/>
      <c r="C95" s="54"/>
      <c r="D95" s="54"/>
      <c r="E95" s="54"/>
      <c r="F95" s="54"/>
      <c r="G95" s="54"/>
      <c r="H95" s="54">
        <v>71</v>
      </c>
      <c r="I95" s="54">
        <v>74</v>
      </c>
      <c r="J95" s="54">
        <v>51</v>
      </c>
      <c r="K95" s="54">
        <v>59</v>
      </c>
      <c r="L95" s="54">
        <v>54</v>
      </c>
      <c r="M95" s="54">
        <v>53</v>
      </c>
      <c r="N95" s="54">
        <v>70</v>
      </c>
      <c r="O95" s="54">
        <v>72</v>
      </c>
      <c r="P95" s="54">
        <v>52</v>
      </c>
      <c r="Q95" s="62">
        <v>67</v>
      </c>
    </row>
    <row r="96" spans="1:17" x14ac:dyDescent="0.25">
      <c r="A96" s="63" t="s">
        <v>26</v>
      </c>
      <c r="B96" s="61"/>
      <c r="C96" s="54"/>
      <c r="D96" s="54"/>
      <c r="E96" s="54"/>
      <c r="F96" s="54"/>
      <c r="G96" s="54"/>
      <c r="H96" s="54">
        <v>8</v>
      </c>
      <c r="I96" s="54">
        <v>4</v>
      </c>
      <c r="J96" s="54">
        <v>6</v>
      </c>
      <c r="K96" s="54">
        <v>2</v>
      </c>
      <c r="L96" s="54">
        <v>5</v>
      </c>
      <c r="M96" s="54">
        <v>4</v>
      </c>
      <c r="N96" s="54">
        <v>1</v>
      </c>
      <c r="O96" s="54">
        <v>3</v>
      </c>
      <c r="P96" s="54">
        <v>0</v>
      </c>
      <c r="Q96" s="62">
        <v>1</v>
      </c>
    </row>
    <row r="97" spans="1:17" x14ac:dyDescent="0.25">
      <c r="A97" s="63" t="s">
        <v>27</v>
      </c>
      <c r="B97" s="61"/>
      <c r="C97" s="54"/>
      <c r="D97" s="54"/>
      <c r="E97" s="54"/>
      <c r="F97" s="54"/>
      <c r="G97" s="54"/>
      <c r="H97" s="54">
        <v>58</v>
      </c>
      <c r="I97" s="54">
        <v>46</v>
      </c>
      <c r="J97" s="54">
        <v>44</v>
      </c>
      <c r="K97" s="54">
        <v>38</v>
      </c>
      <c r="L97" s="54">
        <v>39</v>
      </c>
      <c r="M97" s="54">
        <v>40</v>
      </c>
      <c r="N97" s="54">
        <v>26</v>
      </c>
      <c r="O97" s="54">
        <v>37</v>
      </c>
      <c r="P97" s="54">
        <v>38</v>
      </c>
      <c r="Q97" s="62">
        <v>33</v>
      </c>
    </row>
    <row r="98" spans="1:17" x14ac:dyDescent="0.25">
      <c r="A98" s="63" t="s">
        <v>28</v>
      </c>
      <c r="B98" s="61"/>
      <c r="C98" s="54"/>
      <c r="D98" s="54"/>
      <c r="E98" s="54"/>
      <c r="F98" s="54"/>
      <c r="G98" s="54"/>
      <c r="H98" s="54">
        <v>2</v>
      </c>
      <c r="I98" s="54">
        <v>2</v>
      </c>
      <c r="J98" s="54">
        <v>3</v>
      </c>
      <c r="K98" s="54">
        <v>4</v>
      </c>
      <c r="L98" s="54">
        <v>2</v>
      </c>
      <c r="M98" s="54">
        <v>3</v>
      </c>
      <c r="N98" s="54">
        <v>2</v>
      </c>
      <c r="O98" s="54">
        <v>4</v>
      </c>
      <c r="P98" s="54">
        <v>4</v>
      </c>
      <c r="Q98" s="62">
        <v>4</v>
      </c>
    </row>
    <row r="99" spans="1:17" x14ac:dyDescent="0.25">
      <c r="A99" s="210" t="s">
        <v>29</v>
      </c>
      <c r="B99" s="211"/>
      <c r="C99" s="106"/>
      <c r="D99" s="106"/>
      <c r="E99" s="106"/>
      <c r="F99" s="106"/>
      <c r="G99" s="106"/>
      <c r="H99" s="106">
        <v>74</v>
      </c>
      <c r="I99" s="106">
        <v>52</v>
      </c>
      <c r="J99" s="106">
        <v>60</v>
      </c>
      <c r="K99" s="106">
        <v>43</v>
      </c>
      <c r="L99" s="106">
        <v>38</v>
      </c>
      <c r="M99" s="106">
        <v>43</v>
      </c>
      <c r="N99" s="106">
        <v>45</v>
      </c>
      <c r="O99" s="106">
        <v>33</v>
      </c>
      <c r="P99" s="106">
        <v>42</v>
      </c>
      <c r="Q99" s="212">
        <v>51</v>
      </c>
    </row>
    <row r="100" spans="1:17" x14ac:dyDescent="0.25">
      <c r="A100" s="210" t="s">
        <v>112</v>
      </c>
      <c r="B100" s="211"/>
      <c r="C100" s="213"/>
      <c r="D100" s="213"/>
      <c r="E100" s="213"/>
      <c r="F100" s="213"/>
      <c r="G100" s="213"/>
      <c r="H100" s="213">
        <v>105</v>
      </c>
      <c r="I100" s="106">
        <v>67</v>
      </c>
      <c r="J100" s="106">
        <v>59</v>
      </c>
      <c r="K100" s="106">
        <v>76</v>
      </c>
      <c r="L100" s="106">
        <v>51</v>
      </c>
      <c r="M100" s="106">
        <v>75</v>
      </c>
      <c r="N100" s="106">
        <v>63</v>
      </c>
      <c r="O100" s="106">
        <v>64</v>
      </c>
      <c r="P100" s="106">
        <v>72</v>
      </c>
      <c r="Q100" s="212">
        <v>63</v>
      </c>
    </row>
    <row r="101" spans="1:17" x14ac:dyDescent="0.25">
      <c r="A101" s="210" t="s">
        <v>31</v>
      </c>
      <c r="B101" s="211"/>
      <c r="C101" s="106"/>
      <c r="D101" s="106"/>
      <c r="E101" s="106"/>
      <c r="F101" s="106"/>
      <c r="G101" s="106"/>
      <c r="H101" s="106">
        <v>78</v>
      </c>
      <c r="I101" s="106">
        <v>72</v>
      </c>
      <c r="J101" s="106">
        <v>72</v>
      </c>
      <c r="K101" s="106">
        <v>70</v>
      </c>
      <c r="L101" s="106">
        <v>45</v>
      </c>
      <c r="M101" s="106">
        <v>66</v>
      </c>
      <c r="N101" s="106">
        <v>58</v>
      </c>
      <c r="O101" s="106">
        <v>58</v>
      </c>
      <c r="P101" s="106">
        <v>65</v>
      </c>
      <c r="Q101" s="212">
        <v>46</v>
      </c>
    </row>
    <row r="102" spans="1:17" x14ac:dyDescent="0.25">
      <c r="A102" s="210" t="s">
        <v>32</v>
      </c>
      <c r="B102" s="211"/>
      <c r="C102" s="106"/>
      <c r="D102" s="106"/>
      <c r="E102" s="106"/>
      <c r="F102" s="106"/>
      <c r="G102" s="106"/>
      <c r="H102" s="106"/>
      <c r="I102" s="106">
        <v>58</v>
      </c>
      <c r="J102" s="106">
        <v>90</v>
      </c>
      <c r="K102" s="106">
        <v>81</v>
      </c>
      <c r="L102" s="106">
        <v>63</v>
      </c>
      <c r="M102" s="106">
        <v>72</v>
      </c>
      <c r="N102" s="106">
        <v>68</v>
      </c>
      <c r="O102" s="106">
        <v>65</v>
      </c>
      <c r="P102" s="106">
        <v>75</v>
      </c>
      <c r="Q102" s="212">
        <v>84</v>
      </c>
    </row>
    <row r="103" spans="1:17" x14ac:dyDescent="0.25">
      <c r="A103" s="210" t="s">
        <v>33</v>
      </c>
      <c r="B103" s="211"/>
      <c r="C103" s="106"/>
      <c r="D103" s="106"/>
      <c r="E103" s="106"/>
      <c r="F103" s="106"/>
      <c r="G103" s="106"/>
      <c r="H103" s="106">
        <v>35</v>
      </c>
      <c r="I103" s="106">
        <v>32</v>
      </c>
      <c r="J103" s="106">
        <v>38</v>
      </c>
      <c r="K103" s="106">
        <v>36</v>
      </c>
      <c r="L103" s="106">
        <v>33</v>
      </c>
      <c r="M103" s="106">
        <v>34</v>
      </c>
      <c r="N103" s="106">
        <v>27</v>
      </c>
      <c r="O103" s="106">
        <v>26</v>
      </c>
      <c r="P103" s="106">
        <v>33</v>
      </c>
      <c r="Q103" s="212">
        <v>28</v>
      </c>
    </row>
    <row r="104" spans="1:17" x14ac:dyDescent="0.25">
      <c r="A104" s="210" t="s">
        <v>34</v>
      </c>
      <c r="B104" s="211"/>
      <c r="C104" s="106"/>
      <c r="D104" s="106"/>
      <c r="E104" s="106"/>
      <c r="F104" s="106"/>
      <c r="G104" s="106"/>
      <c r="H104" s="106">
        <v>50</v>
      </c>
      <c r="I104" s="106">
        <v>47</v>
      </c>
      <c r="J104" s="106">
        <v>38</v>
      </c>
      <c r="K104" s="106">
        <v>61</v>
      </c>
      <c r="L104" s="106">
        <v>36</v>
      </c>
      <c r="M104" s="106">
        <v>35</v>
      </c>
      <c r="N104" s="106">
        <v>34</v>
      </c>
      <c r="O104" s="106">
        <v>39</v>
      </c>
      <c r="P104" s="106">
        <v>41</v>
      </c>
      <c r="Q104" s="212">
        <v>43</v>
      </c>
    </row>
    <row r="105" spans="1:17" x14ac:dyDescent="0.25">
      <c r="A105" s="210" t="s">
        <v>35</v>
      </c>
      <c r="B105" s="211"/>
      <c r="C105" s="106"/>
      <c r="D105" s="106"/>
      <c r="E105" s="106"/>
      <c r="F105" s="106"/>
      <c r="G105" s="106"/>
      <c r="H105" s="106">
        <v>34</v>
      </c>
      <c r="I105" s="106">
        <v>41</v>
      </c>
      <c r="J105" s="106">
        <v>33</v>
      </c>
      <c r="K105" s="106">
        <v>31</v>
      </c>
      <c r="L105" s="106">
        <v>20</v>
      </c>
      <c r="M105" s="106">
        <v>36</v>
      </c>
      <c r="N105" s="106">
        <v>23</v>
      </c>
      <c r="O105" s="106">
        <v>24</v>
      </c>
      <c r="P105" s="106">
        <v>33</v>
      </c>
      <c r="Q105" s="212">
        <v>25</v>
      </c>
    </row>
    <row r="106" spans="1:17" x14ac:dyDescent="0.25">
      <c r="A106" s="63" t="s">
        <v>36</v>
      </c>
      <c r="B106" s="61"/>
      <c r="C106" s="54"/>
      <c r="D106" s="54"/>
      <c r="E106" s="54"/>
      <c r="F106" s="54"/>
      <c r="G106" s="54"/>
      <c r="H106" s="54">
        <v>62</v>
      </c>
      <c r="I106" s="54">
        <v>74</v>
      </c>
      <c r="J106" s="54">
        <v>79</v>
      </c>
      <c r="K106" s="54">
        <v>82</v>
      </c>
      <c r="L106" s="54">
        <v>54</v>
      </c>
      <c r="M106" s="54">
        <v>86</v>
      </c>
      <c r="N106" s="54">
        <v>70</v>
      </c>
      <c r="O106" s="54">
        <v>71</v>
      </c>
      <c r="P106" s="54">
        <v>54</v>
      </c>
      <c r="Q106" s="62">
        <v>57</v>
      </c>
    </row>
    <row r="107" spans="1:17" x14ac:dyDescent="0.25">
      <c r="A107" s="63" t="s">
        <v>37</v>
      </c>
      <c r="B107" s="61"/>
      <c r="C107" s="54"/>
      <c r="D107" s="54"/>
      <c r="E107" s="54"/>
      <c r="F107" s="54"/>
      <c r="G107" s="54"/>
      <c r="H107" s="54">
        <v>65</v>
      </c>
      <c r="I107" s="54">
        <v>70</v>
      </c>
      <c r="J107" s="54">
        <v>52</v>
      </c>
      <c r="K107" s="54">
        <v>47</v>
      </c>
      <c r="L107" s="54">
        <v>41</v>
      </c>
      <c r="M107" s="54">
        <v>44</v>
      </c>
      <c r="N107" s="54">
        <v>57</v>
      </c>
      <c r="O107" s="54">
        <v>31</v>
      </c>
      <c r="P107" s="54">
        <v>48</v>
      </c>
      <c r="Q107" s="62">
        <v>37</v>
      </c>
    </row>
    <row r="108" spans="1:17" x14ac:dyDescent="0.25">
      <c r="A108" s="63" t="s">
        <v>38</v>
      </c>
      <c r="B108" s="61"/>
      <c r="C108" s="54"/>
      <c r="D108" s="54"/>
      <c r="E108" s="54"/>
      <c r="F108" s="54"/>
      <c r="G108" s="54"/>
      <c r="H108" s="54">
        <v>71</v>
      </c>
      <c r="I108" s="54">
        <v>56</v>
      </c>
      <c r="J108" s="54">
        <v>54</v>
      </c>
      <c r="K108" s="54">
        <v>58</v>
      </c>
      <c r="L108" s="54">
        <v>58</v>
      </c>
      <c r="M108" s="54">
        <v>58</v>
      </c>
      <c r="N108" s="54">
        <v>68</v>
      </c>
      <c r="O108" s="54">
        <v>74</v>
      </c>
      <c r="P108" s="54">
        <v>55</v>
      </c>
      <c r="Q108" s="62">
        <v>79</v>
      </c>
    </row>
    <row r="109" spans="1:17" x14ac:dyDescent="0.25">
      <c r="A109" s="65" t="s">
        <v>39</v>
      </c>
      <c r="B109" s="66"/>
      <c r="C109" s="67"/>
      <c r="D109" s="67"/>
      <c r="E109" s="67"/>
      <c r="F109" s="67"/>
      <c r="G109" s="67"/>
      <c r="H109" s="67">
        <v>61</v>
      </c>
      <c r="I109" s="67">
        <v>58</v>
      </c>
      <c r="J109" s="67">
        <v>72</v>
      </c>
      <c r="K109" s="67">
        <v>49</v>
      </c>
      <c r="L109" s="67">
        <v>37</v>
      </c>
      <c r="M109" s="67">
        <v>43</v>
      </c>
      <c r="N109" s="67">
        <v>48</v>
      </c>
      <c r="O109" s="67">
        <v>44</v>
      </c>
      <c r="P109" s="67">
        <v>46</v>
      </c>
      <c r="Q109" s="68">
        <v>38</v>
      </c>
    </row>
    <row r="110" spans="1:17" x14ac:dyDescent="0.25">
      <c r="A110" s="263" t="s">
        <v>143</v>
      </c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</row>
    <row r="111" spans="1:17" x14ac:dyDescent="0.25">
      <c r="A111" s="264" t="s">
        <v>142</v>
      </c>
      <c r="H111">
        <v>46</v>
      </c>
      <c r="I111">
        <v>45</v>
      </c>
      <c r="J111">
        <v>46</v>
      </c>
      <c r="K111">
        <v>47</v>
      </c>
      <c r="L111">
        <v>44</v>
      </c>
      <c r="M111">
        <v>46</v>
      </c>
      <c r="N111">
        <v>37</v>
      </c>
      <c r="O111">
        <v>38</v>
      </c>
      <c r="P111">
        <v>42</v>
      </c>
      <c r="Q111" s="106">
        <v>37</v>
      </c>
    </row>
    <row r="112" spans="1:17" x14ac:dyDescent="0.25">
      <c r="A112" s="264" t="s">
        <v>150</v>
      </c>
      <c r="H112">
        <v>0</v>
      </c>
      <c r="I112">
        <v>0</v>
      </c>
      <c r="J112">
        <v>0</v>
      </c>
      <c r="K112">
        <v>0</v>
      </c>
      <c r="L112">
        <v>28</v>
      </c>
      <c r="M112">
        <v>13</v>
      </c>
      <c r="N112">
        <v>5</v>
      </c>
      <c r="O112">
        <v>3</v>
      </c>
      <c r="P112">
        <v>7</v>
      </c>
      <c r="Q112" s="106">
        <v>2</v>
      </c>
    </row>
    <row r="113" spans="1:17" x14ac:dyDescent="0.25">
      <c r="A113" s="264" t="s">
        <v>144</v>
      </c>
      <c r="H113">
        <v>43</v>
      </c>
      <c r="I113">
        <v>40</v>
      </c>
      <c r="J113">
        <v>44</v>
      </c>
      <c r="K113">
        <v>41</v>
      </c>
      <c r="L113">
        <v>33</v>
      </c>
      <c r="M113">
        <v>35</v>
      </c>
      <c r="N113">
        <v>41</v>
      </c>
      <c r="O113">
        <v>41</v>
      </c>
      <c r="P113">
        <v>40</v>
      </c>
      <c r="Q113" s="106">
        <v>32</v>
      </c>
    </row>
    <row r="114" spans="1:17" x14ac:dyDescent="0.25">
      <c r="A114" s="264" t="s">
        <v>145</v>
      </c>
      <c r="H114">
        <v>35</v>
      </c>
      <c r="I114">
        <v>42</v>
      </c>
      <c r="J114">
        <v>34</v>
      </c>
      <c r="K114">
        <v>45</v>
      </c>
      <c r="L114">
        <v>36</v>
      </c>
      <c r="M114">
        <v>35</v>
      </c>
      <c r="N114">
        <v>43</v>
      </c>
      <c r="O114">
        <v>26</v>
      </c>
      <c r="P114">
        <v>43</v>
      </c>
      <c r="Q114" s="106">
        <v>47</v>
      </c>
    </row>
    <row r="115" spans="1:17" x14ac:dyDescent="0.25">
      <c r="A115" s="264" t="s">
        <v>146</v>
      </c>
      <c r="H115">
        <v>36</v>
      </c>
      <c r="I115">
        <v>36</v>
      </c>
      <c r="J115">
        <v>36</v>
      </c>
      <c r="K115">
        <v>36</v>
      </c>
      <c r="L115">
        <v>36</v>
      </c>
      <c r="M115">
        <v>36</v>
      </c>
      <c r="N115">
        <v>34</v>
      </c>
      <c r="O115">
        <v>24</v>
      </c>
      <c r="P115">
        <v>28</v>
      </c>
      <c r="Q115" s="106">
        <v>37</v>
      </c>
    </row>
    <row r="116" spans="1:17" x14ac:dyDescent="0.25">
      <c r="A116" s="264" t="s">
        <v>147</v>
      </c>
      <c r="H116">
        <v>73</v>
      </c>
      <c r="I116">
        <v>72</v>
      </c>
      <c r="J116">
        <v>72</v>
      </c>
      <c r="K116">
        <v>74</v>
      </c>
      <c r="L116">
        <v>72</v>
      </c>
      <c r="M116">
        <v>72</v>
      </c>
      <c r="N116">
        <v>71</v>
      </c>
      <c r="P116">
        <v>70</v>
      </c>
      <c r="Q116" s="106">
        <v>72</v>
      </c>
    </row>
    <row r="117" spans="1:17" x14ac:dyDescent="0.25">
      <c r="A117" s="264" t="s">
        <v>148</v>
      </c>
      <c r="H117">
        <v>78</v>
      </c>
      <c r="I117">
        <v>83</v>
      </c>
      <c r="J117">
        <v>78</v>
      </c>
      <c r="K117">
        <v>80</v>
      </c>
      <c r="L117">
        <v>72</v>
      </c>
      <c r="M117">
        <v>73</v>
      </c>
      <c r="N117">
        <v>76</v>
      </c>
      <c r="O117">
        <v>75</v>
      </c>
      <c r="P117">
        <v>63</v>
      </c>
      <c r="Q117" s="106">
        <v>63</v>
      </c>
    </row>
    <row r="118" spans="1:17" x14ac:dyDescent="0.25">
      <c r="A118" s="257" t="s">
        <v>149</v>
      </c>
      <c r="B118" s="67"/>
      <c r="C118" s="67"/>
      <c r="D118" s="67"/>
      <c r="E118" s="67"/>
      <c r="F118" s="67"/>
      <c r="G118" s="67"/>
      <c r="H118" s="67">
        <v>78</v>
      </c>
      <c r="I118" s="67">
        <v>76</v>
      </c>
      <c r="J118" s="67">
        <v>79</v>
      </c>
      <c r="K118" s="67">
        <v>79</v>
      </c>
      <c r="L118" s="67">
        <v>68</v>
      </c>
      <c r="M118" s="67">
        <v>67</v>
      </c>
      <c r="N118" s="67">
        <v>61</v>
      </c>
      <c r="O118" s="67">
        <v>54</v>
      </c>
      <c r="P118" s="67">
        <v>58</v>
      </c>
      <c r="Q118" s="67">
        <v>58</v>
      </c>
    </row>
    <row r="119" spans="1:17" x14ac:dyDescent="0.25">
      <c r="I119">
        <v>1927</v>
      </c>
      <c r="J119">
        <v>1860</v>
      </c>
      <c r="K119">
        <v>1894</v>
      </c>
      <c r="L119">
        <v>1523</v>
      </c>
      <c r="M119">
        <v>1729</v>
      </c>
      <c r="N119">
        <v>1658</v>
      </c>
      <c r="O119">
        <f>SUM(O80:O118)</f>
        <v>1461</v>
      </c>
      <c r="P119">
        <f>SUM(P80:P118)</f>
        <v>1609</v>
      </c>
      <c r="Q119">
        <f>SUM(Q80:Q118)</f>
        <v>1626</v>
      </c>
    </row>
  </sheetData>
  <sortState ref="A111:H118">
    <sortCondition ref="A111"/>
  </sortState>
  <mergeCells count="3">
    <mergeCell ref="R3:U3"/>
    <mergeCell ref="R41:U41"/>
    <mergeCell ref="R78:U7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D3D8-3078-48C0-A3B6-264FDB73BA32}">
  <sheetPr>
    <tabColor theme="7" tint="-0.249977111117893"/>
  </sheetPr>
  <dimension ref="B2:O296"/>
  <sheetViews>
    <sheetView workbookViewId="0">
      <selection activeCell="J20" sqref="J20"/>
    </sheetView>
  </sheetViews>
  <sheetFormatPr defaultRowHeight="15" x14ac:dyDescent="0.25"/>
  <cols>
    <col min="1" max="1" width="5.42578125" customWidth="1"/>
    <col min="3" max="7" width="9.140625" style="277"/>
    <col min="8" max="8" width="9.140625" style="54"/>
    <col min="9" max="9" width="9.140625" style="106"/>
  </cols>
  <sheetData>
    <row r="2" spans="2:9" ht="15.75" x14ac:dyDescent="0.25">
      <c r="B2" s="313" t="s">
        <v>216</v>
      </c>
      <c r="C2" s="350"/>
      <c r="D2" s="350"/>
      <c r="E2" s="350"/>
      <c r="F2" s="351"/>
      <c r="G2" s="350"/>
      <c r="H2" s="322"/>
      <c r="I2" s="335"/>
    </row>
    <row r="3" spans="2:9" ht="15.75" x14ac:dyDescent="0.25">
      <c r="B3" s="314" t="s">
        <v>215</v>
      </c>
      <c r="C3" s="350"/>
      <c r="D3" s="350"/>
      <c r="E3" s="350"/>
      <c r="F3" s="351"/>
      <c r="G3" s="350"/>
      <c r="H3" s="322"/>
      <c r="I3" s="335"/>
    </row>
    <row r="4" spans="2:9" x14ac:dyDescent="0.25">
      <c r="B4" s="315"/>
      <c r="C4" s="352"/>
      <c r="D4" s="352"/>
      <c r="E4" s="352"/>
      <c r="F4" s="353"/>
      <c r="G4" s="352"/>
      <c r="H4" s="323"/>
      <c r="I4" s="336"/>
    </row>
    <row r="5" spans="2:9" x14ac:dyDescent="0.25">
      <c r="B5" s="315"/>
      <c r="C5" s="363" t="s">
        <v>212</v>
      </c>
      <c r="D5" s="354" t="s">
        <v>217</v>
      </c>
      <c r="E5" s="354" t="s">
        <v>218</v>
      </c>
      <c r="F5" s="354" t="s">
        <v>219</v>
      </c>
      <c r="G5" s="354" t="s">
        <v>220</v>
      </c>
      <c r="H5" s="324"/>
      <c r="I5" s="337"/>
    </row>
    <row r="6" spans="2:9" x14ac:dyDescent="0.25">
      <c r="B6" s="316"/>
      <c r="C6" s="364" t="s">
        <v>63</v>
      </c>
      <c r="D6" s="355" t="s">
        <v>138</v>
      </c>
      <c r="E6" s="355" t="s">
        <v>139</v>
      </c>
      <c r="F6" s="355" t="s">
        <v>197</v>
      </c>
      <c r="G6" s="355" t="s">
        <v>204</v>
      </c>
      <c r="H6" s="325"/>
      <c r="I6" s="338"/>
    </row>
    <row r="7" spans="2:9" ht="15.75" x14ac:dyDescent="0.25">
      <c r="B7" s="317" t="s">
        <v>207</v>
      </c>
      <c r="C7" s="365"/>
      <c r="D7" s="352"/>
      <c r="E7" s="352"/>
      <c r="F7" s="356"/>
      <c r="G7" s="356"/>
      <c r="H7" s="326"/>
      <c r="I7" s="339"/>
    </row>
    <row r="8" spans="2:9" x14ac:dyDescent="0.25">
      <c r="B8" s="11" t="s">
        <v>208</v>
      </c>
      <c r="C8" s="366"/>
      <c r="D8" s="358"/>
      <c r="E8" s="352"/>
      <c r="F8" s="358"/>
      <c r="G8" s="358"/>
      <c r="H8" s="327"/>
      <c r="I8" s="340"/>
    </row>
    <row r="9" spans="2:9" x14ac:dyDescent="0.25">
      <c r="B9" s="349" t="s">
        <v>213</v>
      </c>
      <c r="C9" s="366"/>
      <c r="D9" s="358"/>
      <c r="E9" s="352"/>
      <c r="F9" s="358"/>
      <c r="G9" s="358"/>
      <c r="H9" s="327"/>
      <c r="I9" s="340"/>
    </row>
    <row r="10" spans="2:9" x14ac:dyDescent="0.25">
      <c r="B10" s="348" t="s">
        <v>209</v>
      </c>
      <c r="C10" s="367">
        <f>'Aspen Crk'!R45</f>
        <v>49</v>
      </c>
      <c r="D10" s="353">
        <f>'Aspen Crk'!S45</f>
        <v>49.245723615696193</v>
      </c>
      <c r="E10" s="15">
        <f>'Aspen Crk'!T45</f>
        <v>46.547303252473945</v>
      </c>
      <c r="F10" s="208">
        <f>'Aspen Crk'!U45</f>
        <v>51.869861861356959</v>
      </c>
      <c r="G10" s="15">
        <f>'Aspen Crk'!V45</f>
        <v>51.683904143200031</v>
      </c>
      <c r="H10" s="328"/>
      <c r="I10" s="341"/>
    </row>
    <row r="11" spans="2:9" x14ac:dyDescent="0.25">
      <c r="B11" s="348" t="s">
        <v>210</v>
      </c>
      <c r="C11" s="367">
        <f>'Aspen Crk'!R46</f>
        <v>49</v>
      </c>
      <c r="D11" s="353">
        <f>'Aspen Crk'!S46</f>
        <v>47.419254681300814</v>
      </c>
      <c r="E11" s="15">
        <f>'Aspen Crk'!T46</f>
        <v>44.820915718117014</v>
      </c>
      <c r="F11" s="208">
        <f>'Aspen Crk'!U46</f>
        <v>49.946066567770252</v>
      </c>
      <c r="G11" s="15">
        <f>'Aspen Crk'!V46</f>
        <v>51.444625781363193</v>
      </c>
      <c r="H11" s="328"/>
      <c r="I11" s="341"/>
    </row>
    <row r="12" spans="2:9" x14ac:dyDescent="0.25">
      <c r="B12" s="348" t="s">
        <v>211</v>
      </c>
      <c r="C12" s="367">
        <f>'Aspen Crk'!R47</f>
        <v>49</v>
      </c>
      <c r="D12" s="353">
        <f>'Aspen Crk'!S47</f>
        <v>49.74702913081785</v>
      </c>
      <c r="E12" s="15">
        <f>'Aspen Crk'!T47</f>
        <v>50.505447088621217</v>
      </c>
      <c r="F12" s="208">
        <f>'Aspen Crk'!U47</f>
        <v>51.27542750168611</v>
      </c>
      <c r="G12" s="15">
        <f>'Aspen Crk'!V47</f>
        <v>52.057146645337099</v>
      </c>
      <c r="H12" s="328"/>
      <c r="I12" s="341"/>
    </row>
    <row r="13" spans="2:9" x14ac:dyDescent="0.25">
      <c r="B13" s="349" t="s">
        <v>214</v>
      </c>
      <c r="C13" s="366"/>
      <c r="D13" s="358"/>
      <c r="E13" s="352"/>
      <c r="F13" s="358"/>
      <c r="G13" s="358"/>
      <c r="H13" s="328"/>
      <c r="I13" s="341"/>
    </row>
    <row r="14" spans="2:9" x14ac:dyDescent="0.25">
      <c r="B14" s="348" t="s">
        <v>209</v>
      </c>
      <c r="C14" s="367">
        <f>'Aspen Crk'!R58</f>
        <v>67</v>
      </c>
      <c r="D14" s="353">
        <f>'Aspen Crk'!S58</f>
        <v>61.845723615696194</v>
      </c>
      <c r="E14" s="15">
        <f>'Aspen Crk'!T58</f>
        <v>59.147303252473947</v>
      </c>
      <c r="F14" s="208">
        <f>'Aspen Crk'!U58</f>
        <v>64.469861861356961</v>
      </c>
      <c r="G14" s="15">
        <f>'Aspen Crk'!V58</f>
        <v>64.283904143200033</v>
      </c>
      <c r="H14" s="328"/>
      <c r="I14" s="341"/>
    </row>
    <row r="15" spans="2:9" x14ac:dyDescent="0.25">
      <c r="B15" s="348" t="s">
        <v>210</v>
      </c>
      <c r="C15" s="367">
        <f>'Aspen Crk'!R59</f>
        <v>67</v>
      </c>
      <c r="D15" s="353">
        <f>'Aspen Crk'!S59</f>
        <v>60.019254681300815</v>
      </c>
      <c r="E15" s="15">
        <f>'Aspen Crk'!T59</f>
        <v>57.420915718117016</v>
      </c>
      <c r="F15" s="208">
        <f>'Aspen Crk'!U59</f>
        <v>62.546066567770254</v>
      </c>
      <c r="G15" s="15">
        <f>'Aspen Crk'!V59</f>
        <v>64.044625781363195</v>
      </c>
      <c r="H15" s="328"/>
      <c r="I15" s="341"/>
    </row>
    <row r="16" spans="2:9" x14ac:dyDescent="0.25">
      <c r="B16" s="348" t="s">
        <v>211</v>
      </c>
      <c r="C16" s="367">
        <f>'Aspen Crk'!R60</f>
        <v>67</v>
      </c>
      <c r="D16" s="353">
        <f>'Aspen Crk'!S60</f>
        <v>62.347029130817852</v>
      </c>
      <c r="E16" s="15">
        <f>'Aspen Crk'!T60</f>
        <v>63.105447088621219</v>
      </c>
      <c r="F16" s="208">
        <f>'Aspen Crk'!U60</f>
        <v>63.875427501686111</v>
      </c>
      <c r="G16" s="15">
        <f>'Aspen Crk'!V60</f>
        <v>64.657146645337093</v>
      </c>
      <c r="H16" s="329"/>
      <c r="I16" s="342"/>
    </row>
    <row r="17" spans="2:9" x14ac:dyDescent="0.25">
      <c r="B17" s="348"/>
      <c r="C17" s="367"/>
      <c r="D17" s="353"/>
      <c r="E17" s="15"/>
      <c r="F17" s="208"/>
      <c r="G17" s="15"/>
      <c r="H17" s="329"/>
      <c r="I17" s="342"/>
    </row>
    <row r="18" spans="2:9" x14ac:dyDescent="0.25">
      <c r="B18" s="11" t="s">
        <v>13</v>
      </c>
      <c r="C18" s="368"/>
      <c r="D18" s="357"/>
      <c r="E18" s="359"/>
      <c r="F18" s="357"/>
      <c r="G18" s="360"/>
      <c r="H18" s="330"/>
      <c r="I18" s="343"/>
    </row>
    <row r="19" spans="2:9" x14ac:dyDescent="0.25">
      <c r="B19" s="349" t="s">
        <v>213</v>
      </c>
      <c r="C19" s="366"/>
      <c r="D19" s="358"/>
      <c r="E19" s="352"/>
      <c r="F19" s="358"/>
      <c r="G19" s="358"/>
      <c r="H19" s="328"/>
      <c r="I19" s="341"/>
    </row>
    <row r="20" spans="2:9" x14ac:dyDescent="0.25">
      <c r="B20" s="348" t="s">
        <v>209</v>
      </c>
      <c r="C20" s="367">
        <f>'Bear Creek'!R45</f>
        <v>38</v>
      </c>
      <c r="D20" s="353">
        <f>'Bear Creek'!S45</f>
        <v>31.498220805028815</v>
      </c>
      <c r="E20" s="15">
        <f>'Bear Creek'!T45</f>
        <v>45.178427618994448</v>
      </c>
      <c r="F20" s="208">
        <f>'Bear Creek'!U45</f>
        <v>54.146619582123215</v>
      </c>
      <c r="G20" s="15">
        <f>'Bear Creek'!V45</f>
        <v>64.992112046775773</v>
      </c>
      <c r="H20" s="328"/>
      <c r="I20" s="341"/>
    </row>
    <row r="21" spans="2:9" x14ac:dyDescent="0.25">
      <c r="B21" s="348" t="s">
        <v>210</v>
      </c>
      <c r="C21" s="367">
        <f>'Bear Creek'!R46</f>
        <v>38</v>
      </c>
      <c r="D21" s="353">
        <f>'Bear Creek'!S46</f>
        <v>26.375072420944196</v>
      </c>
      <c r="E21" s="15">
        <f>'Bear Creek'!T46</f>
        <v>37.830209766169489</v>
      </c>
      <c r="F21" s="208">
        <f>'Bear Creek'!U46</f>
        <v>45.339735906601106</v>
      </c>
      <c r="G21" s="15">
        <f>'Bear Creek'!V46</f>
        <v>54.421221840890659</v>
      </c>
      <c r="H21" s="328"/>
      <c r="I21" s="341"/>
    </row>
    <row r="22" spans="2:9" x14ac:dyDescent="0.25">
      <c r="B22" s="348" t="s">
        <v>211</v>
      </c>
      <c r="C22" s="367">
        <f>'Bear Creek'!R47</f>
        <v>38</v>
      </c>
      <c r="D22" s="353">
        <f>'Bear Creek'!S47</f>
        <v>40.336776383591328</v>
      </c>
      <c r="E22" s="15">
        <f>'Bear Creek'!T47</f>
        <v>42.817250763680292</v>
      </c>
      <c r="F22" s="208">
        <f>'Bear Creek'!U47</f>
        <v>45.450259721440183</v>
      </c>
      <c r="G22" s="15">
        <f>'Bear Creek'!V47</f>
        <v>48.245183235786328</v>
      </c>
      <c r="H22" s="328"/>
      <c r="I22" s="341"/>
    </row>
    <row r="23" spans="2:9" x14ac:dyDescent="0.25">
      <c r="B23" s="349" t="s">
        <v>214</v>
      </c>
      <c r="C23" s="366"/>
      <c r="D23" s="358"/>
      <c r="E23" s="352"/>
      <c r="F23" s="358"/>
      <c r="G23" s="358"/>
      <c r="H23" s="328"/>
      <c r="I23" s="341"/>
    </row>
    <row r="24" spans="2:9" x14ac:dyDescent="0.25">
      <c r="B24" s="348" t="s">
        <v>209</v>
      </c>
      <c r="C24" s="367">
        <f>'Bear Creek'!R58</f>
        <v>48</v>
      </c>
      <c r="D24" s="353">
        <f>'Bear Creek'!S58</f>
        <v>38.498220805028815</v>
      </c>
      <c r="E24" s="15">
        <f>'Bear Creek'!T58</f>
        <v>52.178427618994448</v>
      </c>
      <c r="F24" s="208">
        <f>'Bear Creek'!U58</f>
        <v>61.146619582123215</v>
      </c>
      <c r="G24" s="15">
        <f>'Bear Creek'!V58</f>
        <v>71.992112046775773</v>
      </c>
      <c r="H24" s="328"/>
      <c r="I24" s="341"/>
    </row>
    <row r="25" spans="2:9" x14ac:dyDescent="0.25">
      <c r="B25" s="348" t="s">
        <v>210</v>
      </c>
      <c r="C25" s="367">
        <f>'Bear Creek'!R59</f>
        <v>48</v>
      </c>
      <c r="D25" s="353">
        <f>'Bear Creek'!S59</f>
        <v>33.375072420944193</v>
      </c>
      <c r="E25" s="15">
        <f>'Bear Creek'!T59</f>
        <v>44.830209766169489</v>
      </c>
      <c r="F25" s="208">
        <f>'Bear Creek'!U59</f>
        <v>52.339735906601106</v>
      </c>
      <c r="G25" s="15">
        <f>'Bear Creek'!V59</f>
        <v>61.421221840890659</v>
      </c>
      <c r="H25" s="328"/>
      <c r="I25" s="341"/>
    </row>
    <row r="26" spans="2:9" x14ac:dyDescent="0.25">
      <c r="B26" s="348" t="s">
        <v>211</v>
      </c>
      <c r="C26" s="367">
        <f>'Bear Creek'!R60</f>
        <v>48</v>
      </c>
      <c r="D26" s="353">
        <f>'Bear Creek'!S60</f>
        <v>47.336776383591328</v>
      </c>
      <c r="E26" s="15">
        <f>'Bear Creek'!T60</f>
        <v>49.817250763680292</v>
      </c>
      <c r="F26" s="208">
        <f>'Bear Creek'!U60</f>
        <v>52.450259721440183</v>
      </c>
      <c r="G26" s="15">
        <f>'Bear Creek'!V60</f>
        <v>55.245183235786328</v>
      </c>
      <c r="H26" s="329"/>
      <c r="I26" s="342"/>
    </row>
    <row r="27" spans="2:9" x14ac:dyDescent="0.25">
      <c r="B27" s="318"/>
      <c r="C27" s="367"/>
      <c r="D27" s="353"/>
      <c r="E27" s="15"/>
      <c r="F27" s="208"/>
      <c r="G27" s="15"/>
      <c r="H27" s="329"/>
      <c r="I27" s="342"/>
    </row>
    <row r="28" spans="2:9" x14ac:dyDescent="0.25">
      <c r="B28" s="11" t="s">
        <v>12</v>
      </c>
      <c r="C28" s="368"/>
      <c r="D28" s="357"/>
      <c r="E28" s="359"/>
      <c r="F28" s="357"/>
      <c r="G28" s="360"/>
      <c r="H28" s="330"/>
      <c r="I28" s="343"/>
    </row>
    <row r="29" spans="2:9" x14ac:dyDescent="0.25">
      <c r="B29" s="349" t="s">
        <v>213</v>
      </c>
      <c r="C29" s="367"/>
      <c r="D29" s="353"/>
      <c r="E29" s="15"/>
      <c r="F29" s="208"/>
      <c r="G29" s="15"/>
      <c r="H29" s="328"/>
      <c r="I29" s="341"/>
    </row>
    <row r="30" spans="2:9" x14ac:dyDescent="0.25">
      <c r="B30" s="348" t="s">
        <v>209</v>
      </c>
      <c r="C30" s="367">
        <f>'BC-Mesa'!R45</f>
        <v>19</v>
      </c>
      <c r="D30" s="353">
        <f>'BC-Mesa'!S45</f>
        <v>29.914205565458573</v>
      </c>
      <c r="E30" s="15">
        <f>'BC-Mesa'!T45</f>
        <v>39.364392841207902</v>
      </c>
      <c r="F30" s="208">
        <f>'BC-Mesa'!U45</f>
        <v>27.679819995256359</v>
      </c>
      <c r="G30" s="15">
        <f>'BC-Mesa'!V45</f>
        <v>42.773642019722885</v>
      </c>
      <c r="H30" s="328"/>
      <c r="I30" s="341"/>
    </row>
    <row r="31" spans="2:9" x14ac:dyDescent="0.25">
      <c r="B31" s="348" t="s">
        <v>210</v>
      </c>
      <c r="C31" s="367">
        <f>'BC-Mesa'!R46</f>
        <v>19</v>
      </c>
      <c r="D31" s="353">
        <f>'BC-Mesa'!S46</f>
        <v>24.379616962474604</v>
      </c>
      <c r="E31" s="15">
        <f>'BC-Mesa'!T46</f>
        <v>32.081374092620479</v>
      </c>
      <c r="F31" s="208">
        <f>'BC-Mesa'!U46</f>
        <v>22.558627124425556</v>
      </c>
      <c r="G31" s="15">
        <f>'BC-Mesa'!V46</f>
        <v>34.859859682684061</v>
      </c>
      <c r="H31" s="328"/>
      <c r="I31" s="341"/>
    </row>
    <row r="32" spans="2:9" x14ac:dyDescent="0.25">
      <c r="B32" s="348" t="s">
        <v>211</v>
      </c>
      <c r="C32" s="367">
        <f>'BC-Mesa'!R47</f>
        <v>19</v>
      </c>
      <c r="D32" s="353">
        <f>'BC-Mesa'!S47</f>
        <v>24.40935283376691</v>
      </c>
      <c r="E32" s="15">
        <f>'BC-Mesa'!T47</f>
        <v>31.35876346122761</v>
      </c>
      <c r="F32" s="208">
        <f>'BC-Mesa'!U47</f>
        <v>40.286690618723284</v>
      </c>
      <c r="G32" s="15">
        <f>'BC-Mesa'!V47</f>
        <v>51.756423464064419</v>
      </c>
      <c r="H32" s="328"/>
      <c r="I32" s="341"/>
    </row>
    <row r="33" spans="2:15" x14ac:dyDescent="0.25">
      <c r="B33" s="349" t="s">
        <v>214</v>
      </c>
      <c r="C33" s="367"/>
      <c r="D33" s="353"/>
      <c r="E33" s="15"/>
      <c r="F33" s="208"/>
      <c r="G33" s="15"/>
      <c r="H33" s="328"/>
      <c r="I33" s="341"/>
    </row>
    <row r="34" spans="2:15" x14ac:dyDescent="0.25">
      <c r="B34" s="348" t="s">
        <v>209</v>
      </c>
      <c r="C34" s="367">
        <f>'BC-Mesa'!R54+'BC-Mesa'!R55</f>
        <v>15.010000000000002</v>
      </c>
      <c r="D34" s="353">
        <f>'BC-Mesa'!S54+'BC-Mesa'!S55</f>
        <v>23.632222396712272</v>
      </c>
      <c r="E34" s="15">
        <f>'BC-Mesa'!T54+'BC-Mesa'!T55</f>
        <v>31.097870344554245</v>
      </c>
      <c r="F34" s="208">
        <f>'BC-Mesa'!U54+'BC-Mesa'!U55</f>
        <v>21.867057796252524</v>
      </c>
      <c r="G34" s="15">
        <f>'BC-Mesa'!V54+'BC-Mesa'!V55</f>
        <v>33.791177195581085</v>
      </c>
      <c r="H34" s="328"/>
      <c r="I34" s="341"/>
    </row>
    <row r="35" spans="2:15" x14ac:dyDescent="0.25">
      <c r="B35" s="348" t="s">
        <v>210</v>
      </c>
      <c r="C35" s="367">
        <f>'BC-Mesa'!R55+'BC-Mesa'!R56</f>
        <v>4.37</v>
      </c>
      <c r="D35" s="353">
        <f>'BC-Mesa'!S55+'BC-Mesa'!S56</f>
        <v>6.8802672800554721</v>
      </c>
      <c r="E35" s="15">
        <f>'BC-Mesa'!T55+'BC-Mesa'!T56</f>
        <v>9.053810353477818</v>
      </c>
      <c r="F35" s="208">
        <f>'BC-Mesa'!U55+'BC-Mesa'!U56</f>
        <v>6.3663585989089633</v>
      </c>
      <c r="G35" s="15">
        <f>'BC-Mesa'!V55+'BC-Mesa'!V56</f>
        <v>9.8379376645362644</v>
      </c>
      <c r="H35" s="328"/>
      <c r="I35" s="341"/>
    </row>
    <row r="36" spans="2:15" x14ac:dyDescent="0.25">
      <c r="B36" s="348" t="s">
        <v>211</v>
      </c>
      <c r="C36" s="367">
        <f>'BC-Mesa'!R56+'BC-Mesa'!R57</f>
        <v>10.64</v>
      </c>
      <c r="D36" s="353">
        <f>'BC-Mesa'!S56+'BC-Mesa'!S57</f>
        <v>13.669237586909471</v>
      </c>
      <c r="E36" s="15">
        <f>'BC-Mesa'!T56+'BC-Mesa'!T57</f>
        <v>17.96556949186747</v>
      </c>
      <c r="F36" s="208">
        <f>'BC-Mesa'!U56+'BC-Mesa'!U57</f>
        <v>12.632831189678312</v>
      </c>
      <c r="G36" s="15">
        <f>'BC-Mesa'!V56+'BC-Mesa'!V57</f>
        <v>19.521521422303074</v>
      </c>
      <c r="H36" s="328"/>
      <c r="I36" s="341"/>
    </row>
    <row r="37" spans="2:15" x14ac:dyDescent="0.25">
      <c r="B37" s="319"/>
      <c r="C37" s="369"/>
      <c r="D37" s="353"/>
      <c r="E37" s="320"/>
      <c r="F37" s="353"/>
      <c r="G37" s="321"/>
      <c r="H37" s="329"/>
      <c r="I37" s="342"/>
    </row>
    <row r="38" spans="2:15" x14ac:dyDescent="0.25">
      <c r="B38" s="11" t="s">
        <v>14</v>
      </c>
      <c r="C38" s="368"/>
      <c r="D38" s="357"/>
      <c r="E38" s="359"/>
      <c r="F38" s="357"/>
      <c r="G38" s="360"/>
      <c r="H38" s="330"/>
      <c r="I38" s="343"/>
    </row>
    <row r="39" spans="2:15" x14ac:dyDescent="0.25">
      <c r="B39" s="349" t="s">
        <v>213</v>
      </c>
      <c r="C39" s="367"/>
      <c r="D39" s="353"/>
      <c r="E39" s="15"/>
      <c r="F39" s="208"/>
      <c r="G39" s="15"/>
      <c r="H39" s="318"/>
      <c r="I39" s="15"/>
      <c r="J39" s="353"/>
      <c r="K39" s="15"/>
      <c r="L39" s="208"/>
      <c r="M39" s="15"/>
      <c r="N39" s="328"/>
      <c r="O39" s="341"/>
    </row>
    <row r="40" spans="2:15" x14ac:dyDescent="0.25">
      <c r="B40" s="348" t="s">
        <v>209</v>
      </c>
      <c r="C40" s="367">
        <f>Birch!R45</f>
        <v>35</v>
      </c>
      <c r="D40" s="353">
        <f>Birch!S45</f>
        <v>31.203311854717679</v>
      </c>
      <c r="E40" s="15">
        <f>Birch!T45</f>
        <v>34.010069563498178</v>
      </c>
      <c r="F40" s="208">
        <f>Birch!U45</f>
        <v>34.582663938460378</v>
      </c>
      <c r="G40" s="15">
        <f>Birch!V45</f>
        <v>34.281390590114</v>
      </c>
      <c r="H40" s="318"/>
      <c r="I40" s="15"/>
      <c r="J40" s="353"/>
      <c r="K40" s="15"/>
      <c r="L40" s="208"/>
      <c r="M40" s="15"/>
      <c r="N40" s="328"/>
      <c r="O40" s="341"/>
    </row>
    <row r="41" spans="2:15" x14ac:dyDescent="0.25">
      <c r="B41" s="348" t="s">
        <v>210</v>
      </c>
      <c r="C41" s="367">
        <f>Birch!R46</f>
        <v>35</v>
      </c>
      <c r="D41" s="353">
        <f>Birch!S46</f>
        <v>33.185853814053722</v>
      </c>
      <c r="E41" s="15">
        <f>Birch!T46</f>
        <v>36.170942430567855</v>
      </c>
      <c r="F41" s="208">
        <f>Birch!U46</f>
        <v>36.779917314731378</v>
      </c>
      <c r="G41" s="15">
        <f>Birch!V46</f>
        <v>38.460690878996715</v>
      </c>
      <c r="H41" s="318"/>
      <c r="I41" s="15"/>
      <c r="J41" s="353"/>
      <c r="K41" s="15"/>
      <c r="L41" s="208"/>
      <c r="M41" s="15"/>
      <c r="N41" s="328"/>
      <c r="O41" s="341"/>
    </row>
    <row r="42" spans="2:15" x14ac:dyDescent="0.25">
      <c r="B42" s="348" t="s">
        <v>211</v>
      </c>
      <c r="C42" s="367">
        <f>Birch!R47</f>
        <v>35</v>
      </c>
      <c r="D42" s="353">
        <f>Birch!S47</f>
        <v>34.908983972765625</v>
      </c>
      <c r="E42" s="15">
        <f>Birch!T47</f>
        <v>34.81820462888021</v>
      </c>
      <c r="F42" s="208">
        <f>Birch!U47</f>
        <v>34.727661352858661</v>
      </c>
      <c r="G42" s="15">
        <f>Birch!V47</f>
        <v>34.637353530816434</v>
      </c>
      <c r="H42" s="318"/>
      <c r="I42" s="15"/>
      <c r="J42" s="353"/>
      <c r="K42" s="15"/>
      <c r="L42" s="208"/>
      <c r="M42" s="15"/>
      <c r="N42" s="328"/>
      <c r="O42" s="341"/>
    </row>
    <row r="43" spans="2:15" x14ac:dyDescent="0.25">
      <c r="B43" s="349" t="s">
        <v>214</v>
      </c>
      <c r="C43" s="367"/>
      <c r="D43" s="353"/>
      <c r="E43" s="15"/>
      <c r="F43" s="208"/>
      <c r="G43" s="15"/>
      <c r="H43" s="318"/>
      <c r="I43" s="15"/>
      <c r="J43" s="353"/>
      <c r="K43" s="15"/>
      <c r="L43" s="208"/>
      <c r="M43" s="15"/>
      <c r="N43" s="328"/>
      <c r="O43" s="341"/>
    </row>
    <row r="44" spans="2:15" x14ac:dyDescent="0.25">
      <c r="B44" s="348" t="s">
        <v>209</v>
      </c>
      <c r="C44" s="367">
        <f>Birch!R58</f>
        <v>38</v>
      </c>
      <c r="D44" s="353">
        <f>Birch!S58</f>
        <v>34.203311854717683</v>
      </c>
      <c r="E44" s="15">
        <f>Birch!T58</f>
        <v>37.010069563498178</v>
      </c>
      <c r="F44" s="208">
        <f>Birch!U58</f>
        <v>37.582663938460378</v>
      </c>
      <c r="G44" s="15">
        <f>Birch!V58</f>
        <v>37.281390590114</v>
      </c>
      <c r="H44" s="318"/>
      <c r="I44" s="15"/>
      <c r="J44" s="353"/>
      <c r="K44" s="15"/>
      <c r="L44" s="208"/>
      <c r="M44" s="15"/>
      <c r="N44" s="328"/>
      <c r="O44" s="341"/>
    </row>
    <row r="45" spans="2:15" x14ac:dyDescent="0.25">
      <c r="B45" s="348" t="s">
        <v>210</v>
      </c>
      <c r="C45" s="367">
        <f>Birch!R59</f>
        <v>38</v>
      </c>
      <c r="D45" s="353">
        <f>Birch!S59</f>
        <v>36.185853814053722</v>
      </c>
      <c r="E45" s="15">
        <f>Birch!T59</f>
        <v>39.170942430567855</v>
      </c>
      <c r="F45" s="208">
        <f>Birch!U59</f>
        <v>39.779917314731378</v>
      </c>
      <c r="G45" s="15">
        <f>Birch!V59</f>
        <v>41.460690878996715</v>
      </c>
      <c r="H45" s="319"/>
      <c r="I45" s="320"/>
      <c r="J45" s="353"/>
      <c r="K45" s="320"/>
      <c r="L45" s="353"/>
      <c r="M45" s="321"/>
      <c r="N45" s="329"/>
      <c r="O45" s="342"/>
    </row>
    <row r="46" spans="2:15" x14ac:dyDescent="0.25">
      <c r="B46" s="348" t="s">
        <v>211</v>
      </c>
      <c r="C46" s="367">
        <f>Birch!R60</f>
        <v>38</v>
      </c>
      <c r="D46" s="353">
        <f>Birch!S60</f>
        <v>37.908983972765625</v>
      </c>
      <c r="E46" s="15">
        <f>Birch!T60</f>
        <v>37.81820462888021</v>
      </c>
      <c r="F46" s="208">
        <f>Birch!U60</f>
        <v>37.727661352858661</v>
      </c>
      <c r="G46" s="15">
        <f>Birch!V60</f>
        <v>37.637353530816434</v>
      </c>
      <c r="H46"/>
      <c r="I46" s="277"/>
      <c r="J46" s="277"/>
      <c r="K46" s="277"/>
      <c r="L46" s="277"/>
      <c r="M46" s="277"/>
      <c r="N46" s="330"/>
      <c r="O46" s="343"/>
    </row>
    <row r="47" spans="2:15" x14ac:dyDescent="0.25">
      <c r="B47" s="319"/>
      <c r="C47" s="369"/>
      <c r="D47" s="353"/>
      <c r="E47" s="320"/>
      <c r="F47" s="353"/>
      <c r="G47" s="321"/>
      <c r="H47" s="329"/>
      <c r="I47" s="342"/>
    </row>
    <row r="48" spans="2:15" x14ac:dyDescent="0.25">
      <c r="B48" s="11" t="s">
        <v>15</v>
      </c>
      <c r="C48" s="368"/>
      <c r="D48" s="357"/>
      <c r="E48" s="359"/>
      <c r="F48" s="357"/>
      <c r="G48" s="360"/>
      <c r="H48" s="330"/>
      <c r="I48" s="343"/>
    </row>
    <row r="49" spans="2:9" x14ac:dyDescent="0.25">
      <c r="B49" s="349" t="s">
        <v>213</v>
      </c>
      <c r="C49" s="367"/>
      <c r="D49" s="353"/>
      <c r="E49" s="15"/>
      <c r="F49" s="208"/>
      <c r="G49" s="15"/>
      <c r="H49" s="328"/>
      <c r="I49" s="341"/>
    </row>
    <row r="50" spans="2:9" x14ac:dyDescent="0.25">
      <c r="B50" s="348" t="s">
        <v>209</v>
      </c>
      <c r="C50" s="367">
        <f>'Coal Creek'!R45</f>
        <v>40</v>
      </c>
      <c r="D50" s="353">
        <f>'Coal Creek'!S45</f>
        <v>51.398548408265455</v>
      </c>
      <c r="E50" s="15">
        <f>'Coal Creek'!T45</f>
        <v>56.236254477936058</v>
      </c>
      <c r="F50" s="208">
        <f>'Coal Creek'!U45</f>
        <v>32.624944004893429</v>
      </c>
      <c r="G50" s="15">
        <f>'Coal Creek'!V45</f>
        <v>31.124303091280023</v>
      </c>
      <c r="H50" s="328"/>
      <c r="I50" s="341"/>
    </row>
    <row r="51" spans="2:9" x14ac:dyDescent="0.25">
      <c r="B51" s="348" t="s">
        <v>210</v>
      </c>
      <c r="C51" s="367">
        <f>'Coal Creek'!R46</f>
        <v>40</v>
      </c>
      <c r="D51" s="353">
        <f>'Coal Creek'!S46</f>
        <v>48.604345953476546</v>
      </c>
      <c r="E51" s="15">
        <f>'Coal Creek'!T46</f>
        <v>53.179057627506843</v>
      </c>
      <c r="F51" s="208">
        <f>'Coal Creek'!U46</f>
        <v>30.85133946840492</v>
      </c>
      <c r="G51" s="15">
        <f>'Coal Creek'!V46</f>
        <v>34.076259238646102</v>
      </c>
      <c r="H51" s="328"/>
      <c r="I51" s="341"/>
    </row>
    <row r="52" spans="2:9" x14ac:dyDescent="0.25">
      <c r="B52" s="348" t="s">
        <v>211</v>
      </c>
      <c r="C52" s="367">
        <f>'Coal Creek'!R47</f>
        <v>40</v>
      </c>
      <c r="D52" s="353">
        <f>'Coal Creek'!S47</f>
        <v>39.132291986630833</v>
      </c>
      <c r="E52" s="15">
        <f>'Coal Creek'!T47</f>
        <v>38.283406903173294</v>
      </c>
      <c r="F52" s="208">
        <f>'Coal Creek'!U47</f>
        <v>37.452936429449394</v>
      </c>
      <c r="G52" s="15">
        <f>'Coal Creek'!V47</f>
        <v>36.640481102848419</v>
      </c>
      <c r="H52" s="328"/>
      <c r="I52" s="341"/>
    </row>
    <row r="53" spans="2:9" x14ac:dyDescent="0.25">
      <c r="B53" s="349" t="s">
        <v>214</v>
      </c>
      <c r="C53" s="367"/>
      <c r="D53" s="353"/>
      <c r="E53" s="15"/>
      <c r="F53" s="208"/>
      <c r="G53" s="15"/>
      <c r="H53" s="328"/>
      <c r="I53" s="341"/>
    </row>
    <row r="54" spans="2:9" x14ac:dyDescent="0.25">
      <c r="B54" s="348" t="s">
        <v>209</v>
      </c>
      <c r="C54" s="367">
        <f>'Coal Creek'!R58</f>
        <v>39</v>
      </c>
      <c r="D54" s="353">
        <f>'Coal Creek'!S58</f>
        <v>44.598548408265458</v>
      </c>
      <c r="E54" s="15">
        <f>'Coal Creek'!T58</f>
        <v>49.43625447793606</v>
      </c>
      <c r="F54" s="208">
        <f>'Coal Creek'!U58</f>
        <v>25.824944004893428</v>
      </c>
      <c r="G54" s="15">
        <f>'Coal Creek'!V58</f>
        <v>24.324303091280022</v>
      </c>
      <c r="H54" s="328"/>
      <c r="I54" s="341"/>
    </row>
    <row r="55" spans="2:9" x14ac:dyDescent="0.25">
      <c r="B55" s="348" t="s">
        <v>210</v>
      </c>
      <c r="C55" s="367">
        <f>'Coal Creek'!R59</f>
        <v>39</v>
      </c>
      <c r="D55" s="353">
        <f>'Coal Creek'!S59</f>
        <v>41.804345953476549</v>
      </c>
      <c r="E55" s="15">
        <f>'Coal Creek'!T59</f>
        <v>46.379057627506846</v>
      </c>
      <c r="F55" s="208">
        <f>'Coal Creek'!U59</f>
        <v>24.051339468404919</v>
      </c>
      <c r="G55" s="15">
        <f>'Coal Creek'!V59</f>
        <v>27.276259238646102</v>
      </c>
      <c r="H55" s="329"/>
      <c r="I55" s="342"/>
    </row>
    <row r="56" spans="2:9" x14ac:dyDescent="0.25">
      <c r="B56" s="348" t="s">
        <v>211</v>
      </c>
      <c r="C56" s="367">
        <f>'Coal Creek'!R60</f>
        <v>39</v>
      </c>
      <c r="D56" s="353">
        <f>'Coal Creek'!S60</f>
        <v>32.332291986630835</v>
      </c>
      <c r="E56" s="15">
        <f>'Coal Creek'!T60</f>
        <v>31.483406903173293</v>
      </c>
      <c r="F56" s="208">
        <f>'Coal Creek'!U60</f>
        <v>30.652936429449394</v>
      </c>
      <c r="G56" s="15">
        <f>'Coal Creek'!V60</f>
        <v>29.840481102848418</v>
      </c>
      <c r="H56" s="330"/>
      <c r="I56" s="343"/>
    </row>
    <row r="57" spans="2:9" x14ac:dyDescent="0.25">
      <c r="B57" s="319"/>
      <c r="C57" s="369"/>
      <c r="D57" s="353"/>
      <c r="E57" s="320"/>
      <c r="F57" s="353"/>
      <c r="G57" s="321"/>
      <c r="H57" s="329"/>
      <c r="I57" s="342"/>
    </row>
    <row r="58" spans="2:9" x14ac:dyDescent="0.25">
      <c r="B58" s="11" t="s">
        <v>16</v>
      </c>
      <c r="C58" s="368"/>
      <c r="D58" s="357"/>
      <c r="E58" s="361"/>
      <c r="F58" s="357"/>
      <c r="G58" s="360"/>
      <c r="H58" s="330"/>
      <c r="I58" s="343"/>
    </row>
    <row r="59" spans="2:9" x14ac:dyDescent="0.25">
      <c r="B59" s="349" t="s">
        <v>213</v>
      </c>
      <c r="C59" s="367"/>
      <c r="D59" s="353"/>
      <c r="E59" s="15"/>
      <c r="F59" s="208"/>
      <c r="G59" s="15"/>
      <c r="H59" s="328"/>
      <c r="I59" s="341"/>
    </row>
    <row r="60" spans="2:9" x14ac:dyDescent="0.25">
      <c r="B60" s="348" t="s">
        <v>209</v>
      </c>
      <c r="C60" s="367">
        <f>Columbine!R45</f>
        <v>79</v>
      </c>
      <c r="D60" s="353">
        <f>Columbine!S45</f>
        <v>81.682255193327435</v>
      </c>
      <c r="E60" s="15">
        <f>Columbine!T45</f>
        <v>70.506522755781987</v>
      </c>
      <c r="F60" s="208">
        <f>Columbine!U45</f>
        <v>72.295821634529148</v>
      </c>
      <c r="G60" s="15">
        <f>Columbine!V45</f>
        <v>76.059747873385788</v>
      </c>
      <c r="H60" s="328"/>
      <c r="I60" s="341"/>
    </row>
    <row r="61" spans="2:9" x14ac:dyDescent="0.25">
      <c r="B61" s="348" t="s">
        <v>210</v>
      </c>
      <c r="C61" s="367">
        <f>Columbine!R46</f>
        <v>79</v>
      </c>
      <c r="D61" s="353">
        <f>Columbine!S46</f>
        <v>85.155553810290328</v>
      </c>
      <c r="E61" s="15">
        <f>Columbine!T46</f>
        <v>73.504606089731425</v>
      </c>
      <c r="F61" s="208">
        <f>Columbine!U46</f>
        <v>75.369989661612692</v>
      </c>
      <c r="G61" s="15">
        <f>Columbine!V46</f>
        <v>79.293965837494568</v>
      </c>
      <c r="H61" s="328"/>
      <c r="I61" s="341"/>
    </row>
    <row r="62" spans="2:9" x14ac:dyDescent="0.25">
      <c r="B62" s="348" t="s">
        <v>211</v>
      </c>
      <c r="C62" s="367">
        <f>Columbine!R47</f>
        <v>79</v>
      </c>
      <c r="D62" s="353">
        <f>Columbine!S47</f>
        <v>78.497829277014063</v>
      </c>
      <c r="E62" s="15">
        <f>Columbine!T47</f>
        <v>77.998850648142351</v>
      </c>
      <c r="F62" s="208">
        <f>Columbine!U47</f>
        <v>77.503043822546786</v>
      </c>
      <c r="G62" s="15">
        <f>Columbine!V47</f>
        <v>77.010388638369832</v>
      </c>
      <c r="H62" s="328"/>
      <c r="I62" s="341"/>
    </row>
    <row r="63" spans="2:9" x14ac:dyDescent="0.25">
      <c r="B63" s="349" t="s">
        <v>214</v>
      </c>
      <c r="C63" s="367"/>
      <c r="D63" s="353"/>
      <c r="E63" s="15"/>
      <c r="F63" s="208"/>
      <c r="G63" s="15"/>
      <c r="H63" s="328"/>
      <c r="I63" s="341"/>
    </row>
    <row r="64" spans="2:9" x14ac:dyDescent="0.25">
      <c r="B64" s="348" t="s">
        <v>209</v>
      </c>
      <c r="C64" s="367">
        <f>Columbine!R58</f>
        <v>55</v>
      </c>
      <c r="D64" s="353">
        <f>Columbine!S58</f>
        <v>49.932255193327435</v>
      </c>
      <c r="E64" s="15">
        <f>Columbine!T58</f>
        <v>38.756522755781987</v>
      </c>
      <c r="F64" s="208">
        <f>Columbine!U58</f>
        <v>40.545821634529148</v>
      </c>
      <c r="G64" s="15">
        <f>Columbine!V58</f>
        <v>44.309747873385788</v>
      </c>
      <c r="H64" s="328"/>
      <c r="I64" s="341"/>
    </row>
    <row r="65" spans="2:9" x14ac:dyDescent="0.25">
      <c r="B65" s="348" t="s">
        <v>210</v>
      </c>
      <c r="C65" s="367">
        <f>Columbine!R59</f>
        <v>55</v>
      </c>
      <c r="D65" s="353">
        <f>Columbine!S59</f>
        <v>53.405553810290328</v>
      </c>
      <c r="E65" s="15">
        <f>Columbine!T59</f>
        <v>41.754606089731425</v>
      </c>
      <c r="F65" s="208">
        <f>Columbine!U59</f>
        <v>43.619989661612692</v>
      </c>
      <c r="G65" s="15">
        <f>Columbine!V59</f>
        <v>47.543965837494568</v>
      </c>
      <c r="H65" s="329"/>
      <c r="I65" s="342"/>
    </row>
    <row r="66" spans="2:9" x14ac:dyDescent="0.25">
      <c r="B66" s="348" t="s">
        <v>211</v>
      </c>
      <c r="C66" s="367">
        <f>Columbine!R60</f>
        <v>55</v>
      </c>
      <c r="D66" s="353">
        <f>Columbine!S60</f>
        <v>46.747829277014063</v>
      </c>
      <c r="E66" s="15">
        <f>Columbine!T60</f>
        <v>46.248850648142351</v>
      </c>
      <c r="F66" s="208">
        <f>Columbine!U60</f>
        <v>45.753043822546786</v>
      </c>
      <c r="G66" s="15">
        <f>Columbine!V60</f>
        <v>45.260388638369832</v>
      </c>
      <c r="H66" s="330"/>
      <c r="I66" s="343"/>
    </row>
    <row r="67" spans="2:9" x14ac:dyDescent="0.25">
      <c r="B67" s="319"/>
      <c r="C67" s="369"/>
      <c r="D67" s="353"/>
      <c r="E67" s="361"/>
      <c r="F67" s="353"/>
      <c r="G67" s="321"/>
      <c r="H67" s="329"/>
      <c r="I67" s="342"/>
    </row>
    <row r="68" spans="2:9" x14ac:dyDescent="0.25">
      <c r="B68" s="11" t="s">
        <v>17</v>
      </c>
      <c r="C68" s="368"/>
      <c r="D68" s="357"/>
      <c r="E68" s="359"/>
      <c r="F68" s="357"/>
      <c r="G68" s="360"/>
      <c r="H68" s="330"/>
      <c r="I68" s="343"/>
    </row>
    <row r="69" spans="2:9" x14ac:dyDescent="0.25">
      <c r="B69" s="349" t="s">
        <v>213</v>
      </c>
      <c r="C69" s="367"/>
      <c r="D69" s="353"/>
      <c r="E69" s="15"/>
      <c r="F69" s="208"/>
      <c r="G69" s="15"/>
      <c r="H69" s="328"/>
      <c r="I69" s="341"/>
    </row>
    <row r="70" spans="2:9" x14ac:dyDescent="0.25">
      <c r="B70" s="348" t="s">
        <v>209</v>
      </c>
      <c r="C70" s="367">
        <f>Creekside!R45</f>
        <v>59</v>
      </c>
      <c r="D70" s="353">
        <f>Creekside!S45</f>
        <v>56.111968404943489</v>
      </c>
      <c r="E70" s="15">
        <f>Creekside!T45</f>
        <v>49.217430906728303</v>
      </c>
      <c r="F70" s="208">
        <f>Creekside!U45</f>
        <v>52.925881369958653</v>
      </c>
      <c r="G70" s="15">
        <f>Creekside!V45</f>
        <v>49.264441093527836</v>
      </c>
      <c r="H70" s="328"/>
      <c r="I70" s="341"/>
    </row>
    <row r="71" spans="2:9" x14ac:dyDescent="0.25">
      <c r="B71" s="348" t="s">
        <v>210</v>
      </c>
      <c r="C71" s="367">
        <f>Creekside!R46</f>
        <v>59</v>
      </c>
      <c r="D71" s="353">
        <f>Creekside!S46</f>
        <v>51.739284901707506</v>
      </c>
      <c r="E71" s="15">
        <f>Creekside!T46</f>
        <v>45.382023696551954</v>
      </c>
      <c r="F71" s="208">
        <f>Creekside!U46</f>
        <v>48.801482691044114</v>
      </c>
      <c r="G71" s="15">
        <f>Creekside!V46</f>
        <v>48.050267245466344</v>
      </c>
      <c r="H71" s="328"/>
      <c r="I71" s="341"/>
    </row>
    <row r="72" spans="2:9" x14ac:dyDescent="0.25">
      <c r="B72" s="348" t="s">
        <v>211</v>
      </c>
      <c r="C72" s="367">
        <f>Creekside!R47</f>
        <v>59</v>
      </c>
      <c r="D72" s="353">
        <f>Creekside!S47</f>
        <v>56.556618735349225</v>
      </c>
      <c r="E72" s="15">
        <f>Creekside!T47</f>
        <v>54.214425809756861</v>
      </c>
      <c r="F72" s="208">
        <f>Creekside!U47</f>
        <v>51.969230686072805</v>
      </c>
      <c r="G72" s="15">
        <f>Creekside!V47</f>
        <v>49.817016370875102</v>
      </c>
      <c r="H72" s="328"/>
      <c r="I72" s="341"/>
    </row>
    <row r="73" spans="2:9" x14ac:dyDescent="0.25">
      <c r="B73" s="349" t="s">
        <v>214</v>
      </c>
      <c r="C73" s="367"/>
      <c r="D73" s="353"/>
      <c r="E73" s="15"/>
      <c r="F73" s="208"/>
      <c r="G73" s="15"/>
      <c r="H73" s="328"/>
      <c r="I73" s="341"/>
    </row>
    <row r="74" spans="2:9" x14ac:dyDescent="0.25">
      <c r="B74" s="348" t="s">
        <v>209</v>
      </c>
      <c r="C74" s="367">
        <f>Creekside!R58</f>
        <v>33</v>
      </c>
      <c r="D74" s="353">
        <f>Creekside!S58</f>
        <v>36.091393518694836</v>
      </c>
      <c r="E74" s="15">
        <f>Creekside!T58</f>
        <v>31.65680544326457</v>
      </c>
      <c r="F74" s="208">
        <f>Creekside!U58</f>
        <v>34.042092376118653</v>
      </c>
      <c r="G74" s="15">
        <f>Creekside!V58</f>
        <v>31.687042542396881</v>
      </c>
      <c r="H74" s="328"/>
      <c r="I74" s="341"/>
    </row>
    <row r="75" spans="2:9" x14ac:dyDescent="0.25">
      <c r="B75" s="348" t="s">
        <v>210</v>
      </c>
      <c r="C75" s="367">
        <f>Creekside!R59</f>
        <v>33</v>
      </c>
      <c r="D75" s="353">
        <f>Creekside!S59</f>
        <v>33.278869817706806</v>
      </c>
      <c r="E75" s="15">
        <f>Creekside!T59</f>
        <v>29.189859533829701</v>
      </c>
      <c r="F75" s="208">
        <f>Creekside!U59</f>
        <v>31.389266250425734</v>
      </c>
      <c r="G75" s="15">
        <f>Creekside!V59</f>
        <v>30.906082127067116</v>
      </c>
      <c r="H75" s="329"/>
      <c r="I75" s="342"/>
    </row>
    <row r="76" spans="2:9" x14ac:dyDescent="0.25">
      <c r="B76" s="348" t="s">
        <v>211</v>
      </c>
      <c r="C76" s="367">
        <f>Creekside!R60</f>
        <v>33</v>
      </c>
      <c r="D76" s="353">
        <f>Creekside!S60</f>
        <v>36.377394001463088</v>
      </c>
      <c r="E76" s="15">
        <f>Creekside!T60</f>
        <v>34.87088818858183</v>
      </c>
      <c r="F76" s="208">
        <f>Creekside!U60</f>
        <v>33.426771665162967</v>
      </c>
      <c r="G76" s="15">
        <f>Creekside!V60</f>
        <v>32.042460688477902</v>
      </c>
      <c r="H76" s="330"/>
      <c r="I76" s="343"/>
    </row>
    <row r="77" spans="2:9" x14ac:dyDescent="0.25">
      <c r="B77" s="319"/>
      <c r="C77" s="369"/>
      <c r="D77" s="353"/>
      <c r="E77" s="320"/>
      <c r="F77" s="353"/>
      <c r="G77" s="321"/>
      <c r="H77" s="329"/>
      <c r="I77" s="342"/>
    </row>
    <row r="78" spans="2:9" x14ac:dyDescent="0.25">
      <c r="B78" s="11" t="s">
        <v>18</v>
      </c>
      <c r="C78" s="368"/>
      <c r="D78" s="357"/>
      <c r="E78" s="359"/>
      <c r="F78" s="357"/>
      <c r="G78" s="360"/>
      <c r="H78" s="330"/>
      <c r="I78" s="343"/>
    </row>
    <row r="79" spans="2:9" x14ac:dyDescent="0.25">
      <c r="B79" s="349" t="s">
        <v>213</v>
      </c>
      <c r="C79" s="367"/>
      <c r="D79" s="353"/>
      <c r="E79" s="15"/>
      <c r="F79" s="208"/>
      <c r="G79" s="15"/>
      <c r="H79" s="328"/>
      <c r="I79" s="341"/>
    </row>
    <row r="80" spans="2:9" x14ac:dyDescent="0.25">
      <c r="B80" s="348" t="s">
        <v>209</v>
      </c>
      <c r="C80" s="367">
        <f>'Crest View'!R45</f>
        <v>115</v>
      </c>
      <c r="D80" s="353">
        <f>'Crest View'!S45</f>
        <v>115.05761297652654</v>
      </c>
      <c r="E80" s="15">
        <f>'Crest View'!T45</f>
        <v>120.31407910747676</v>
      </c>
      <c r="F80" s="208">
        <f>'Crest View'!U45</f>
        <v>106.87612687641555</v>
      </c>
      <c r="G80" s="15">
        <f>'Crest View'!V45</f>
        <v>107.92369851848035</v>
      </c>
      <c r="H80" s="328"/>
      <c r="I80" s="341"/>
    </row>
    <row r="81" spans="2:9" x14ac:dyDescent="0.25">
      <c r="B81" s="348" t="s">
        <v>210</v>
      </c>
      <c r="C81" s="367">
        <f>'Crest View'!R46</f>
        <v>115</v>
      </c>
      <c r="D81" s="353">
        <f>'Crest View'!S46</f>
        <v>104.6645898437045</v>
      </c>
      <c r="E81" s="15">
        <f>'Crest View'!T46</f>
        <v>109.44624537601135</v>
      </c>
      <c r="F81" s="208">
        <f>'Crest View'!U46</f>
        <v>97.222128064536648</v>
      </c>
      <c r="G81" s="15">
        <f>'Crest View'!V46</f>
        <v>100.04103022835658</v>
      </c>
      <c r="H81" s="328"/>
      <c r="I81" s="341"/>
    </row>
    <row r="82" spans="2:9" x14ac:dyDescent="0.25">
      <c r="B82" s="348" t="s">
        <v>211</v>
      </c>
      <c r="C82" s="367">
        <f>'Crest View'!R47</f>
        <v>115</v>
      </c>
      <c r="D82" s="353">
        <f>'Crest View'!S47</f>
        <v>113.39855680313396</v>
      </c>
      <c r="E82" s="15">
        <f>'Crest View'!T47</f>
        <v>111.81941465246608</v>
      </c>
      <c r="F82" s="208">
        <f>'Crest View'!U47</f>
        <v>110.26226299270317</v>
      </c>
      <c r="G82" s="15">
        <f>'Crest View'!V47</f>
        <v>108.72679559321867</v>
      </c>
      <c r="H82" s="328"/>
      <c r="I82" s="341"/>
    </row>
    <row r="83" spans="2:9" x14ac:dyDescent="0.25">
      <c r="B83" s="349" t="s">
        <v>214</v>
      </c>
      <c r="C83" s="367"/>
      <c r="D83" s="353"/>
      <c r="E83" s="15"/>
      <c r="F83" s="208"/>
      <c r="G83" s="15"/>
      <c r="H83" s="328"/>
      <c r="I83" s="341"/>
    </row>
    <row r="84" spans="2:9" x14ac:dyDescent="0.25">
      <c r="B84" s="348" t="s">
        <v>209</v>
      </c>
      <c r="C84" s="367">
        <f>'Crest View'!R58</f>
        <v>49</v>
      </c>
      <c r="D84" s="353">
        <f>'Crest View'!S58</f>
        <v>63.257612976526545</v>
      </c>
      <c r="E84" s="15">
        <f>'Crest View'!T58</f>
        <v>68.514079107476761</v>
      </c>
      <c r="F84" s="208">
        <f>'Crest View'!U58</f>
        <v>55.076126876415557</v>
      </c>
      <c r="G84" s="15">
        <f>'Crest View'!V58</f>
        <v>56.123698518480353</v>
      </c>
      <c r="H84" s="328"/>
      <c r="I84" s="341"/>
    </row>
    <row r="85" spans="2:9" x14ac:dyDescent="0.25">
      <c r="B85" s="348" t="s">
        <v>210</v>
      </c>
      <c r="C85" s="367">
        <f>'Crest View'!R59</f>
        <v>49</v>
      </c>
      <c r="D85" s="353">
        <f>'Crest View'!S59</f>
        <v>52.864589843704508</v>
      </c>
      <c r="E85" s="15">
        <f>'Crest View'!T59</f>
        <v>57.64624537601135</v>
      </c>
      <c r="F85" s="208">
        <f>'Crest View'!U59</f>
        <v>45.422128064536651</v>
      </c>
      <c r="G85" s="15">
        <f>'Crest View'!V59</f>
        <v>48.241030228356578</v>
      </c>
      <c r="H85" s="329"/>
      <c r="I85" s="342"/>
    </row>
    <row r="86" spans="2:9" x14ac:dyDescent="0.25">
      <c r="B86" s="348" t="s">
        <v>211</v>
      </c>
      <c r="C86" s="367">
        <f>'Crest View'!R60</f>
        <v>49</v>
      </c>
      <c r="D86" s="353">
        <f>'Crest View'!S60</f>
        <v>61.59855680313396</v>
      </c>
      <c r="E86" s="15">
        <f>'Crest View'!T60</f>
        <v>60.019414652466082</v>
      </c>
      <c r="F86" s="208">
        <f>'Crest View'!U60</f>
        <v>58.462262992703174</v>
      </c>
      <c r="G86" s="15">
        <f>'Crest View'!V60</f>
        <v>56.926795593218671</v>
      </c>
      <c r="H86" s="330"/>
      <c r="I86" s="343"/>
    </row>
    <row r="87" spans="2:9" x14ac:dyDescent="0.25">
      <c r="B87" s="319"/>
      <c r="C87" s="369"/>
      <c r="D87" s="353"/>
      <c r="E87" s="320"/>
      <c r="F87" s="353"/>
      <c r="G87" s="321"/>
      <c r="H87" s="329"/>
      <c r="I87" s="342"/>
    </row>
    <row r="88" spans="2:9" x14ac:dyDescent="0.25">
      <c r="B88" s="11" t="s">
        <v>19</v>
      </c>
      <c r="C88" s="368"/>
      <c r="D88" s="357"/>
      <c r="E88" s="359"/>
      <c r="F88" s="357"/>
      <c r="G88" s="360"/>
      <c r="H88" s="330"/>
      <c r="I88" s="343"/>
    </row>
    <row r="89" spans="2:9" x14ac:dyDescent="0.25">
      <c r="B89" s="349" t="s">
        <v>213</v>
      </c>
      <c r="C89" s="367"/>
      <c r="D89" s="353"/>
      <c r="E89" s="15"/>
      <c r="F89" s="208"/>
      <c r="G89" s="15"/>
      <c r="H89" s="328"/>
      <c r="I89" s="341"/>
    </row>
    <row r="90" spans="2:9" x14ac:dyDescent="0.25">
      <c r="B90" s="348" t="s">
        <v>209</v>
      </c>
      <c r="C90" s="367">
        <f>Douglass!R45</f>
        <v>40</v>
      </c>
      <c r="D90" s="353">
        <f>Douglass!S45</f>
        <v>37.183937364591991</v>
      </c>
      <c r="E90" s="15">
        <f>Douglass!T45</f>
        <v>41.596080086507811</v>
      </c>
      <c r="F90" s="208">
        <f>Douglass!U45</f>
        <v>46.134963363024184</v>
      </c>
      <c r="G90" s="15">
        <f>Douglass!V45</f>
        <v>46.746405960987595</v>
      </c>
      <c r="H90" s="328"/>
      <c r="I90" s="341"/>
    </row>
    <row r="91" spans="2:9" x14ac:dyDescent="0.25">
      <c r="B91" s="348" t="s">
        <v>210</v>
      </c>
      <c r="C91" s="367">
        <f>Douglass!R46</f>
        <v>40</v>
      </c>
      <c r="D91" s="353">
        <f>Douglass!S46</f>
        <v>34.230720951085885</v>
      </c>
      <c r="E91" s="15">
        <f>Douglass!T46</f>
        <v>38.292443216519843</v>
      </c>
      <c r="F91" s="208">
        <f>Douglass!U46</f>
        <v>42.470840069563465</v>
      </c>
      <c r="G91" s="15">
        <f>Douglass!V46</f>
        <v>41.116932647752151</v>
      </c>
      <c r="H91" s="328"/>
      <c r="I91" s="341"/>
    </row>
    <row r="92" spans="2:9" x14ac:dyDescent="0.25">
      <c r="B92" s="348" t="s">
        <v>211</v>
      </c>
      <c r="C92" s="367">
        <f>Douglass!R47</f>
        <v>40</v>
      </c>
      <c r="D92" s="353">
        <f>Douglass!S47</f>
        <v>41.33930109301776</v>
      </c>
      <c r="E92" s="15">
        <f>Douglass!T47</f>
        <v>42.723445371479485</v>
      </c>
      <c r="F92" s="208">
        <f>Douglass!U47</f>
        <v>44.153934298567158</v>
      </c>
      <c r="G92" s="15">
        <f>Douglass!V47</f>
        <v>45.632319610244792</v>
      </c>
      <c r="H92" s="328"/>
      <c r="I92" s="341"/>
    </row>
    <row r="93" spans="2:9" x14ac:dyDescent="0.25">
      <c r="B93" s="349" t="s">
        <v>214</v>
      </c>
      <c r="C93" s="367"/>
      <c r="D93" s="353"/>
      <c r="E93" s="15"/>
      <c r="F93" s="208"/>
      <c r="G93" s="15"/>
      <c r="H93" s="328"/>
      <c r="I93" s="341"/>
    </row>
    <row r="94" spans="2:9" x14ac:dyDescent="0.25">
      <c r="B94" s="348" t="s">
        <v>209</v>
      </c>
      <c r="C94" s="367">
        <f>Douglass!R58</f>
        <v>44</v>
      </c>
      <c r="D94" s="353">
        <f>Douglass!S58</f>
        <v>41.183937364591991</v>
      </c>
      <c r="E94" s="15">
        <f>Douglass!T58</f>
        <v>45.596080086507811</v>
      </c>
      <c r="F94" s="208">
        <f>Douglass!U58</f>
        <v>50.134963363024184</v>
      </c>
      <c r="G94" s="15">
        <f>Douglass!V58</f>
        <v>50.746405960987595</v>
      </c>
      <c r="H94" s="328"/>
      <c r="I94" s="341"/>
    </row>
    <row r="95" spans="2:9" x14ac:dyDescent="0.25">
      <c r="B95" s="348" t="s">
        <v>210</v>
      </c>
      <c r="C95" s="367">
        <f>Douglass!R59</f>
        <v>44</v>
      </c>
      <c r="D95" s="353">
        <f>Douglass!S59</f>
        <v>38.230720951085885</v>
      </c>
      <c r="E95" s="15">
        <f>Douglass!T59</f>
        <v>42.292443216519843</v>
      </c>
      <c r="F95" s="208">
        <f>Douglass!U59</f>
        <v>46.470840069563465</v>
      </c>
      <c r="G95" s="15">
        <f>Douglass!V59</f>
        <v>45.116932647752151</v>
      </c>
      <c r="H95" s="329"/>
      <c r="I95" s="342"/>
    </row>
    <row r="96" spans="2:9" x14ac:dyDescent="0.25">
      <c r="B96" s="348" t="s">
        <v>211</v>
      </c>
      <c r="C96" s="367">
        <f>Douglass!R60</f>
        <v>44</v>
      </c>
      <c r="D96" s="353">
        <f>Douglass!S60</f>
        <v>45.33930109301776</v>
      </c>
      <c r="E96" s="15">
        <f>Douglass!T60</f>
        <v>46.723445371479485</v>
      </c>
      <c r="F96" s="208">
        <f>Douglass!U60</f>
        <v>48.153934298567158</v>
      </c>
      <c r="G96" s="15">
        <f>Douglass!V60</f>
        <v>49.632319610244792</v>
      </c>
      <c r="H96" s="330"/>
      <c r="I96" s="343"/>
    </row>
    <row r="97" spans="2:9" x14ac:dyDescent="0.25">
      <c r="B97" s="319"/>
      <c r="C97" s="369"/>
      <c r="D97" s="353"/>
      <c r="E97" s="320"/>
      <c r="F97" s="353"/>
      <c r="G97" s="321"/>
      <c r="H97" s="329"/>
      <c r="I97" s="342"/>
    </row>
    <row r="98" spans="2:9" x14ac:dyDescent="0.25">
      <c r="B98" s="11" t="s">
        <v>20</v>
      </c>
      <c r="C98" s="368"/>
      <c r="D98" s="357"/>
      <c r="E98" s="359"/>
      <c r="F98" s="357"/>
      <c r="G98" s="360"/>
      <c r="H98" s="330"/>
      <c r="I98" s="343"/>
    </row>
    <row r="99" spans="2:9" x14ac:dyDescent="0.25">
      <c r="B99" s="349" t="s">
        <v>213</v>
      </c>
      <c r="C99" s="367"/>
      <c r="D99" s="353"/>
      <c r="E99" s="15"/>
      <c r="F99" s="208"/>
      <c r="G99" s="15"/>
      <c r="H99" s="328"/>
      <c r="I99" s="341"/>
    </row>
    <row r="100" spans="2:9" x14ac:dyDescent="0.25">
      <c r="B100" s="348" t="s">
        <v>209</v>
      </c>
      <c r="C100" s="367">
        <f>Eisenhower!R45</f>
        <v>51</v>
      </c>
      <c r="D100" s="353">
        <f>Eisenhower!S45</f>
        <v>62.79795525839944</v>
      </c>
      <c r="E100" s="15">
        <f>Eisenhower!T45</f>
        <v>57.047521537971576</v>
      </c>
      <c r="F100" s="208">
        <f>Eisenhower!U45</f>
        <v>56.312832151124638</v>
      </c>
      <c r="G100" s="15">
        <f>Eisenhower!V45</f>
        <v>56.661326214759754</v>
      </c>
      <c r="H100" s="328"/>
      <c r="I100" s="341"/>
    </row>
    <row r="101" spans="2:9" x14ac:dyDescent="0.25">
      <c r="B101" s="348" t="s">
        <v>210</v>
      </c>
      <c r="C101" s="367">
        <f>Eisenhower!R46</f>
        <v>51</v>
      </c>
      <c r="D101" s="353">
        <f>Eisenhower!S46</f>
        <v>58.866488583774739</v>
      </c>
      <c r="E101" s="15">
        <f>Eisenhower!T46</f>
        <v>53.476060829201579</v>
      </c>
      <c r="F101" s="208">
        <f>Eisenhower!U46</f>
        <v>52.787366679440048</v>
      </c>
      <c r="G101" s="15">
        <f>Eisenhower!V46</f>
        <v>54.823164113532442</v>
      </c>
      <c r="H101" s="328"/>
      <c r="I101" s="341"/>
    </row>
    <row r="102" spans="2:9" x14ac:dyDescent="0.25">
      <c r="B102" s="348" t="s">
        <v>211</v>
      </c>
      <c r="C102" s="367">
        <f>Eisenhower!R47</f>
        <v>51</v>
      </c>
      <c r="D102" s="353">
        <f>Eisenhower!S47</f>
        <v>52.696668579500482</v>
      </c>
      <c r="E102" s="15">
        <f>Eisenhower!T47</f>
        <v>54.449781948582618</v>
      </c>
      <c r="F102" s="208">
        <f>Eisenhower!U47</f>
        <v>56.261217913147576</v>
      </c>
      <c r="G102" s="15">
        <f>Eisenhower!V47</f>
        <v>58.132916749964579</v>
      </c>
      <c r="H102" s="328"/>
      <c r="I102" s="341"/>
    </row>
    <row r="103" spans="2:9" x14ac:dyDescent="0.25">
      <c r="B103" s="349" t="s">
        <v>214</v>
      </c>
      <c r="C103" s="367"/>
      <c r="D103" s="353"/>
      <c r="E103" s="15"/>
      <c r="F103" s="208"/>
      <c r="G103" s="15"/>
      <c r="H103" s="328"/>
      <c r="I103" s="341"/>
    </row>
    <row r="104" spans="2:9" x14ac:dyDescent="0.25">
      <c r="B104" s="348" t="s">
        <v>209</v>
      </c>
      <c r="C104" s="367">
        <f>Eisenhower!R58</f>
        <v>41</v>
      </c>
      <c r="D104" s="353">
        <f>Eisenhower!S58</f>
        <v>48.017165269437022</v>
      </c>
      <c r="E104" s="15">
        <f>Eisenhower!T58</f>
        <v>43.620214362539521</v>
      </c>
      <c r="F104" s="208">
        <f>Eisenhower!U58</f>
        <v>43.058449229188106</v>
      </c>
      <c r="G104" s="15">
        <f>Eisenhower!V58</f>
        <v>43.324918049392991</v>
      </c>
      <c r="H104" s="328"/>
      <c r="I104" s="341"/>
    </row>
    <row r="105" spans="2:9" x14ac:dyDescent="0.25">
      <c r="B105" s="348" t="s">
        <v>210</v>
      </c>
      <c r="C105" s="367">
        <f>Eisenhower!R59</f>
        <v>41</v>
      </c>
      <c r="D105" s="353">
        <f>Eisenhower!S59</f>
        <v>45.01105011345846</v>
      </c>
      <c r="E105" s="15">
        <f>Eisenhower!T59</f>
        <v>40.889370366096301</v>
      </c>
      <c r="F105" s="208">
        <f>Eisenhower!U59</f>
        <v>40.362774545052105</v>
      </c>
      <c r="G105" s="15">
        <f>Eisenhower!V59</f>
        <v>41.919405194022723</v>
      </c>
      <c r="H105" s="329"/>
      <c r="I105" s="342"/>
    </row>
    <row r="106" spans="2:9" x14ac:dyDescent="0.25">
      <c r="B106" s="348" t="s">
        <v>211</v>
      </c>
      <c r="C106" s="367">
        <f>Eisenhower!R60</f>
        <v>41</v>
      </c>
      <c r="D106" s="353">
        <f>Eisenhower!S60</f>
        <v>40.293424107820478</v>
      </c>
      <c r="E106" s="15">
        <f>Eisenhower!T60</f>
        <v>41.633906198883743</v>
      </c>
      <c r="F106" s="208">
        <f>Eisenhower!U60</f>
        <v>43.01898346338406</v>
      </c>
      <c r="G106" s="15">
        <f>Eisenhower!V60</f>
        <v>44.450139494058078</v>
      </c>
      <c r="H106" s="330"/>
      <c r="I106" s="343"/>
    </row>
    <row r="107" spans="2:9" x14ac:dyDescent="0.25">
      <c r="B107" s="319"/>
      <c r="C107" s="369"/>
      <c r="D107" s="353"/>
      <c r="E107" s="320"/>
      <c r="F107" s="353"/>
      <c r="G107" s="321"/>
      <c r="H107" s="331"/>
      <c r="I107" s="344"/>
    </row>
    <row r="108" spans="2:9" x14ac:dyDescent="0.25">
      <c r="B108" s="11" t="s">
        <v>21</v>
      </c>
      <c r="C108" s="368"/>
      <c r="D108" s="357"/>
      <c r="E108" s="359"/>
      <c r="F108" s="357"/>
      <c r="G108" s="360"/>
      <c r="H108" s="330"/>
      <c r="I108" s="343"/>
    </row>
    <row r="109" spans="2:9" x14ac:dyDescent="0.25">
      <c r="B109" s="349" t="s">
        <v>213</v>
      </c>
      <c r="C109" s="367"/>
      <c r="D109" s="353"/>
      <c r="E109" s="15"/>
      <c r="F109" s="208"/>
      <c r="G109" s="15"/>
      <c r="H109" s="328"/>
      <c r="I109" s="341"/>
    </row>
    <row r="110" spans="2:9" x14ac:dyDescent="0.25">
      <c r="B110" s="348" t="s">
        <v>209</v>
      </c>
      <c r="C110" s="367">
        <f>Eldorado!R45</f>
        <v>34</v>
      </c>
      <c r="D110" s="353">
        <f>Eldorado!S45</f>
        <v>46.528139482591982</v>
      </c>
      <c r="E110" s="15">
        <f>Eldorado!T45</f>
        <v>41.342924779905779</v>
      </c>
      <c r="F110" s="208">
        <f>Eldorado!U45</f>
        <v>31.549746595733218</v>
      </c>
      <c r="G110" s="15">
        <f>Eldorado!V45</f>
        <v>33.220897912783698</v>
      </c>
      <c r="H110" s="328"/>
      <c r="I110" s="341"/>
    </row>
    <row r="111" spans="2:9" x14ac:dyDescent="0.25">
      <c r="B111" s="348" t="s">
        <v>210</v>
      </c>
      <c r="C111" s="367">
        <f>Eldorado!R46</f>
        <v>34</v>
      </c>
      <c r="D111" s="353">
        <f>Eldorado!S46</f>
        <v>44.027855095636205</v>
      </c>
      <c r="E111" s="15">
        <f>Eldorado!T46</f>
        <v>39.12127847107454</v>
      </c>
      <c r="F111" s="208">
        <f>Eldorado!U46</f>
        <v>29.854356672496841</v>
      </c>
      <c r="G111" s="15">
        <f>Eldorado!V46</f>
        <v>33.10586983353415</v>
      </c>
      <c r="H111" s="328"/>
      <c r="I111" s="341"/>
    </row>
    <row r="112" spans="2:9" x14ac:dyDescent="0.25">
      <c r="B112" s="348" t="s">
        <v>211</v>
      </c>
      <c r="C112" s="367">
        <f>Eldorado!R47</f>
        <v>34</v>
      </c>
      <c r="D112" s="353">
        <f>Eldorado!S47</f>
        <v>34.621555234672613</v>
      </c>
      <c r="E112" s="15">
        <f>Eldorado!T47</f>
        <v>35.25447314316137</v>
      </c>
      <c r="F112" s="208">
        <f>Eldorado!U47</f>
        <v>35.898961446918925</v>
      </c>
      <c r="G112" s="15">
        <f>Eldorado!V47</f>
        <v>36.555231664761358</v>
      </c>
      <c r="H112" s="328"/>
      <c r="I112" s="341"/>
    </row>
    <row r="113" spans="2:9" x14ac:dyDescent="0.25">
      <c r="B113" s="349" t="s">
        <v>214</v>
      </c>
      <c r="C113" s="367"/>
      <c r="D113" s="353"/>
      <c r="E113" s="15"/>
      <c r="F113" s="208"/>
      <c r="G113" s="15"/>
      <c r="H113" s="328"/>
      <c r="I113" s="341"/>
    </row>
    <row r="114" spans="2:9" x14ac:dyDescent="0.25">
      <c r="B114" s="348" t="s">
        <v>209</v>
      </c>
      <c r="C114" s="367">
        <f>Eldorado!R58</f>
        <v>39</v>
      </c>
      <c r="D114" s="353">
        <f>Eldorado!S58</f>
        <v>48.242425196877697</v>
      </c>
      <c r="E114" s="15">
        <f>Eldorado!T58</f>
        <v>43.057210494191494</v>
      </c>
      <c r="F114" s="208">
        <f>Eldorado!U58</f>
        <v>33.264032310018933</v>
      </c>
      <c r="G114" s="15">
        <f>Eldorado!V58</f>
        <v>34.935183627069414</v>
      </c>
      <c r="H114" s="328"/>
      <c r="I114" s="341"/>
    </row>
    <row r="115" spans="2:9" x14ac:dyDescent="0.25">
      <c r="B115" s="348" t="s">
        <v>210</v>
      </c>
      <c r="C115" s="367">
        <f>Eldorado!R59</f>
        <v>39</v>
      </c>
      <c r="D115" s="353">
        <f>Eldorado!S59</f>
        <v>45.742140809921921</v>
      </c>
      <c r="E115" s="15">
        <f>Eldorado!T59</f>
        <v>40.835564185360255</v>
      </c>
      <c r="F115" s="208">
        <f>Eldorado!U59</f>
        <v>31.568642386782557</v>
      </c>
      <c r="G115" s="15">
        <f>Eldorado!V59</f>
        <v>34.820155547819866</v>
      </c>
      <c r="H115" s="329"/>
      <c r="I115" s="342"/>
    </row>
    <row r="116" spans="2:9" x14ac:dyDescent="0.25">
      <c r="B116" s="348" t="s">
        <v>211</v>
      </c>
      <c r="C116" s="367">
        <f>Eldorado!R60</f>
        <v>39</v>
      </c>
      <c r="D116" s="353">
        <f>Eldorado!S60</f>
        <v>36.335840948958328</v>
      </c>
      <c r="E116" s="15">
        <f>Eldorado!T60</f>
        <v>36.968758857447085</v>
      </c>
      <c r="F116" s="208">
        <f>Eldorado!U60</f>
        <v>37.61324716120464</v>
      </c>
      <c r="G116" s="15">
        <f>Eldorado!V60</f>
        <v>38.269517379047073</v>
      </c>
      <c r="H116" s="330"/>
      <c r="I116" s="343"/>
    </row>
    <row r="117" spans="2:9" x14ac:dyDescent="0.25">
      <c r="B117" s="319"/>
      <c r="C117" s="369"/>
      <c r="D117" s="353"/>
      <c r="E117" s="320"/>
      <c r="F117" s="353"/>
      <c r="G117" s="321"/>
      <c r="H117" s="329"/>
      <c r="I117" s="342"/>
    </row>
    <row r="118" spans="2:9" x14ac:dyDescent="0.25">
      <c r="B118" s="11" t="s">
        <v>22</v>
      </c>
      <c r="C118" s="368"/>
      <c r="D118" s="357"/>
      <c r="E118" s="359"/>
      <c r="F118" s="357"/>
      <c r="G118" s="360"/>
      <c r="H118" s="330"/>
      <c r="I118" s="343"/>
    </row>
    <row r="119" spans="2:9" x14ac:dyDescent="0.25">
      <c r="B119" s="349" t="s">
        <v>213</v>
      </c>
      <c r="C119" s="367"/>
      <c r="D119" s="353"/>
      <c r="E119" s="15"/>
      <c r="F119" s="208"/>
      <c r="G119" s="15"/>
      <c r="H119" s="328"/>
      <c r="I119" s="341"/>
    </row>
    <row r="120" spans="2:9" x14ac:dyDescent="0.25">
      <c r="B120" s="348" t="s">
        <v>209</v>
      </c>
      <c r="C120" s="367">
        <f>Emerald!R45</f>
        <v>56</v>
      </c>
      <c r="D120" s="353">
        <f>Emerald!S45</f>
        <v>52.369559031051644</v>
      </c>
      <c r="E120" s="15">
        <f>Emerald!T45</f>
        <v>59.293823555520092</v>
      </c>
      <c r="F120" s="208">
        <f>Emerald!U45</f>
        <v>58.265620492759275</v>
      </c>
      <c r="G120" s="15">
        <f>Emerald!V45</f>
        <v>52.126451407978777</v>
      </c>
      <c r="H120" s="328"/>
      <c r="I120" s="341"/>
    </row>
    <row r="121" spans="2:9" x14ac:dyDescent="0.25">
      <c r="B121" s="348" t="s">
        <v>210</v>
      </c>
      <c r="C121" s="367">
        <f>Emerald!R46</f>
        <v>56</v>
      </c>
      <c r="D121" s="353">
        <f>Emerald!S46</f>
        <v>48.628249072225742</v>
      </c>
      <c r="E121" s="15">
        <f>Emerald!T46</f>
        <v>55.057840349444234</v>
      </c>
      <c r="F121" s="208">
        <f>Emerald!U46</f>
        <v>54.103092676218424</v>
      </c>
      <c r="G121" s="15">
        <f>Emerald!V46</f>
        <v>48.402509190797019</v>
      </c>
      <c r="H121" s="328"/>
      <c r="I121" s="341"/>
    </row>
    <row r="122" spans="2:9" x14ac:dyDescent="0.25">
      <c r="B122" s="348" t="s">
        <v>211</v>
      </c>
      <c r="C122" s="367">
        <f>Emerald!R47</f>
        <v>56</v>
      </c>
      <c r="D122" s="353">
        <f>Emerald!S47</f>
        <v>54.544391410697358</v>
      </c>
      <c r="E122" s="15">
        <f>Emerald!T47</f>
        <v>53.126618470774204</v>
      </c>
      <c r="F122" s="208">
        <f>Emerald!U47</f>
        <v>51.745697717798073</v>
      </c>
      <c r="G122" s="15">
        <f>Emerald!V47</f>
        <v>50.400671252485836</v>
      </c>
      <c r="H122" s="328"/>
      <c r="I122" s="341"/>
    </row>
    <row r="123" spans="2:9" x14ac:dyDescent="0.25">
      <c r="B123" s="349" t="s">
        <v>214</v>
      </c>
      <c r="C123" s="367"/>
      <c r="D123" s="353"/>
      <c r="E123" s="15"/>
      <c r="F123" s="208"/>
      <c r="G123" s="15"/>
      <c r="H123" s="328"/>
      <c r="I123" s="341"/>
    </row>
    <row r="124" spans="2:9" x14ac:dyDescent="0.25">
      <c r="B124" s="348" t="s">
        <v>209</v>
      </c>
      <c r="C124" s="367">
        <f>Emerald!R58</f>
        <v>69</v>
      </c>
      <c r="D124" s="353">
        <f>Emerald!S58</f>
        <v>56.994559031051644</v>
      </c>
      <c r="E124" s="15">
        <f>Emerald!T58</f>
        <v>63.918823555520092</v>
      </c>
      <c r="F124" s="208">
        <f>Emerald!U58</f>
        <v>62.890620492759275</v>
      </c>
      <c r="G124" s="15">
        <f>Emerald!V58</f>
        <v>56.751451407978777</v>
      </c>
      <c r="H124" s="328"/>
      <c r="I124" s="341"/>
    </row>
    <row r="125" spans="2:9" x14ac:dyDescent="0.25">
      <c r="B125" s="348" t="s">
        <v>210</v>
      </c>
      <c r="C125" s="367">
        <f>Emerald!R59</f>
        <v>69</v>
      </c>
      <c r="D125" s="353">
        <f>Emerald!S59</f>
        <v>53.253249072225742</v>
      </c>
      <c r="E125" s="15">
        <f>Emerald!T59</f>
        <v>59.682840349444234</v>
      </c>
      <c r="F125" s="208">
        <f>Emerald!U59</f>
        <v>58.728092676218424</v>
      </c>
      <c r="G125" s="15">
        <f>Emerald!V59</f>
        <v>53.027509190797019</v>
      </c>
      <c r="H125" s="329"/>
      <c r="I125" s="342"/>
    </row>
    <row r="126" spans="2:9" x14ac:dyDescent="0.25">
      <c r="B126" s="348" t="s">
        <v>211</v>
      </c>
      <c r="C126" s="367">
        <f>Emerald!R60</f>
        <v>69</v>
      </c>
      <c r="D126" s="353">
        <f>Emerald!S60</f>
        <v>59.169391410697358</v>
      </c>
      <c r="E126" s="15">
        <f>Emerald!T60</f>
        <v>57.751618470774204</v>
      </c>
      <c r="F126" s="208">
        <f>Emerald!U60</f>
        <v>56.370697717798073</v>
      </c>
      <c r="G126" s="15">
        <f>Emerald!V60</f>
        <v>55.025671252485836</v>
      </c>
      <c r="H126" s="330"/>
      <c r="I126" s="343"/>
    </row>
    <row r="127" spans="2:9" x14ac:dyDescent="0.25">
      <c r="B127" s="319"/>
      <c r="C127" s="369"/>
      <c r="D127" s="353"/>
      <c r="E127" s="320"/>
      <c r="F127" s="353"/>
      <c r="G127" s="321"/>
      <c r="H127" s="329"/>
      <c r="I127" s="342"/>
    </row>
    <row r="128" spans="2:9" x14ac:dyDescent="0.25">
      <c r="B128" s="11" t="s">
        <v>23</v>
      </c>
      <c r="C128" s="368"/>
      <c r="D128" s="357"/>
      <c r="E128" s="359"/>
      <c r="F128" s="357"/>
      <c r="G128" s="360"/>
      <c r="H128" s="330"/>
      <c r="I128" s="343"/>
    </row>
    <row r="129" spans="2:9" x14ac:dyDescent="0.25">
      <c r="B129" s="349" t="s">
        <v>213</v>
      </c>
      <c r="C129" s="367"/>
      <c r="D129" s="353"/>
      <c r="E129" s="15"/>
      <c r="F129" s="208"/>
      <c r="G129" s="15"/>
      <c r="H129" s="328"/>
      <c r="I129" s="341"/>
    </row>
    <row r="130" spans="2:9" x14ac:dyDescent="0.25">
      <c r="B130" s="348" t="s">
        <v>209</v>
      </c>
      <c r="C130" s="367">
        <f>Fireside!R45</f>
        <v>47</v>
      </c>
      <c r="D130" s="353">
        <f>Fireside!S45</f>
        <v>44.466049202240875</v>
      </c>
      <c r="E130" s="15">
        <f>Fireside!T45</f>
        <v>31.093038045273566</v>
      </c>
      <c r="F130" s="208">
        <f>Fireside!U45</f>
        <v>36.115498855616757</v>
      </c>
      <c r="G130" s="15">
        <f>Fireside!V45</f>
        <v>37.051202562044004</v>
      </c>
      <c r="H130" s="328"/>
      <c r="I130" s="341"/>
    </row>
    <row r="131" spans="2:9" x14ac:dyDescent="0.25">
      <c r="B131" s="348" t="s">
        <v>210</v>
      </c>
      <c r="C131" s="367">
        <f>Fireside!R46</f>
        <v>47</v>
      </c>
      <c r="D131" s="353">
        <f>Fireside!S46</f>
        <v>47.209325418456693</v>
      </c>
      <c r="E131" s="15">
        <f>Fireside!T46</f>
        <v>33.011283387276968</v>
      </c>
      <c r="F131" s="208">
        <f>Fireside!U46</f>
        <v>38.343598514229782</v>
      </c>
      <c r="G131" s="15">
        <f>Fireside!V46</f>
        <v>38.104559913551348</v>
      </c>
      <c r="H131" s="328"/>
      <c r="I131" s="341"/>
    </row>
    <row r="132" spans="2:9" x14ac:dyDescent="0.25">
      <c r="B132" s="348" t="s">
        <v>211</v>
      </c>
      <c r="C132" s="367">
        <f>Fireside!R47</f>
        <v>47</v>
      </c>
      <c r="D132" s="353">
        <f>Fireside!S47</f>
        <v>45.035145265639883</v>
      </c>
      <c r="E132" s="15">
        <f>Fireside!T47</f>
        <v>43.152432108452906</v>
      </c>
      <c r="F132" s="208">
        <f>Fireside!U47</f>
        <v>41.348426565315734</v>
      </c>
      <c r="G132" s="15">
        <f>Fireside!V47</f>
        <v>39.619838231375262</v>
      </c>
      <c r="H132" s="328"/>
      <c r="I132" s="341"/>
    </row>
    <row r="133" spans="2:9" x14ac:dyDescent="0.25">
      <c r="B133" s="349" t="s">
        <v>214</v>
      </c>
      <c r="C133" s="367"/>
      <c r="D133" s="353"/>
      <c r="E133" s="15"/>
      <c r="F133" s="208"/>
      <c r="G133" s="15"/>
      <c r="H133" s="328"/>
      <c r="I133" s="341"/>
    </row>
    <row r="134" spans="2:9" x14ac:dyDescent="0.25">
      <c r="B134" s="348" t="s">
        <v>209</v>
      </c>
      <c r="C134" s="367">
        <f>Fireside!R58</f>
        <v>74</v>
      </c>
      <c r="D134" s="353">
        <f>Fireside!S58</f>
        <v>56.716049202240875</v>
      </c>
      <c r="E134" s="15">
        <f>Fireside!T58</f>
        <v>43.343038045273566</v>
      </c>
      <c r="F134" s="208">
        <f>Fireside!U58</f>
        <v>48.365498855616757</v>
      </c>
      <c r="G134" s="15">
        <f>Fireside!V58</f>
        <v>49.301202562044004</v>
      </c>
      <c r="H134" s="328"/>
      <c r="I134" s="341"/>
    </row>
    <row r="135" spans="2:9" x14ac:dyDescent="0.25">
      <c r="B135" s="348" t="s">
        <v>210</v>
      </c>
      <c r="C135" s="367">
        <f>Fireside!R59</f>
        <v>74</v>
      </c>
      <c r="D135" s="353">
        <f>Fireside!S59</f>
        <v>59.459325418456693</v>
      </c>
      <c r="E135" s="15">
        <f>Fireside!T59</f>
        <v>45.261283387276968</v>
      </c>
      <c r="F135" s="208">
        <f>Fireside!U59</f>
        <v>50.593598514229782</v>
      </c>
      <c r="G135" s="15">
        <f>Fireside!V59</f>
        <v>50.354559913551348</v>
      </c>
      <c r="H135" s="328"/>
      <c r="I135" s="341"/>
    </row>
    <row r="136" spans="2:9" x14ac:dyDescent="0.25">
      <c r="B136" s="348" t="s">
        <v>211</v>
      </c>
      <c r="C136" s="367">
        <f>Fireside!R60</f>
        <v>74</v>
      </c>
      <c r="D136" s="353">
        <f>Fireside!S60</f>
        <v>57.285145265639883</v>
      </c>
      <c r="E136" s="15">
        <f>Fireside!T60</f>
        <v>55.402432108452906</v>
      </c>
      <c r="F136" s="208">
        <f>Fireside!U60</f>
        <v>53.598426565315734</v>
      </c>
      <c r="G136" s="15">
        <f>Fireside!V60</f>
        <v>51.869838231375262</v>
      </c>
      <c r="H136" s="328"/>
      <c r="I136" s="341"/>
    </row>
    <row r="137" spans="2:9" x14ac:dyDescent="0.25">
      <c r="B137" s="319"/>
      <c r="C137" s="369"/>
      <c r="D137" s="353"/>
      <c r="E137" s="320"/>
      <c r="F137" s="353"/>
      <c r="G137" s="321"/>
      <c r="H137" s="332"/>
      <c r="I137" s="345"/>
    </row>
    <row r="138" spans="2:9" x14ac:dyDescent="0.25">
      <c r="B138" s="11" t="s">
        <v>24</v>
      </c>
      <c r="C138" s="368"/>
      <c r="D138" s="357"/>
      <c r="E138" s="359"/>
      <c r="F138" s="357"/>
      <c r="G138" s="360"/>
      <c r="H138" s="333"/>
      <c r="I138" s="346"/>
    </row>
    <row r="139" spans="2:9" x14ac:dyDescent="0.25">
      <c r="B139" s="349" t="s">
        <v>213</v>
      </c>
      <c r="C139" s="367"/>
      <c r="D139" s="353"/>
      <c r="E139" s="15"/>
      <c r="F139" s="208"/>
      <c r="G139" s="15"/>
      <c r="H139" s="328"/>
      <c r="I139" s="341"/>
    </row>
    <row r="140" spans="2:9" x14ac:dyDescent="0.25">
      <c r="B140" s="348" t="s">
        <v>209</v>
      </c>
      <c r="C140" s="367">
        <f>Flatirons!R45</f>
        <v>29</v>
      </c>
      <c r="D140" s="353">
        <f>Flatirons!S45</f>
        <v>28.710230422463457</v>
      </c>
      <c r="E140" s="15">
        <f>Flatirons!T45</f>
        <v>33.539067968748</v>
      </c>
      <c r="F140" s="208">
        <f>Flatirons!U45</f>
        <v>30.881435143886069</v>
      </c>
      <c r="G140" s="15">
        <f>Flatirons!V45</f>
        <v>28.758687326860425</v>
      </c>
      <c r="H140" s="328"/>
      <c r="I140" s="341"/>
    </row>
    <row r="141" spans="2:9" x14ac:dyDescent="0.25">
      <c r="B141" s="348" t="s">
        <v>210</v>
      </c>
      <c r="C141" s="367">
        <f>Flatirons!R46</f>
        <v>29</v>
      </c>
      <c r="D141" s="353">
        <f>Flatirons!S46</f>
        <v>30.353688004140764</v>
      </c>
      <c r="E141" s="15">
        <f>Flatirons!T46</f>
        <v>35.458942338425729</v>
      </c>
      <c r="F141" s="208">
        <f>Flatirons!U46</f>
        <v>32.649178835716064</v>
      </c>
      <c r="G141" s="15">
        <f>Flatirons!V46</f>
        <v>30.404918723506956</v>
      </c>
      <c r="H141" s="328"/>
      <c r="I141" s="341"/>
    </row>
    <row r="142" spans="2:9" x14ac:dyDescent="0.25">
      <c r="B142" s="348" t="s">
        <v>211</v>
      </c>
      <c r="C142" s="367">
        <f>Flatirons!R47</f>
        <v>29</v>
      </c>
      <c r="D142" s="353">
        <f>Flatirons!S47</f>
        <v>29.074106739582412</v>
      </c>
      <c r="E142" s="15">
        <f>Flatirons!T47</f>
        <v>29.148402851883841</v>
      </c>
      <c r="F142" s="208">
        <f>Flatirons!U47</f>
        <v>29.222888820828246</v>
      </c>
      <c r="G142" s="15">
        <f>Flatirons!V47</f>
        <v>29.297565131576206</v>
      </c>
      <c r="H142" s="328"/>
      <c r="I142" s="341"/>
    </row>
    <row r="143" spans="2:9" x14ac:dyDescent="0.25">
      <c r="B143" s="349" t="s">
        <v>214</v>
      </c>
      <c r="C143" s="367"/>
      <c r="D143" s="353"/>
      <c r="E143" s="15"/>
      <c r="F143" s="208"/>
      <c r="G143" s="15"/>
      <c r="H143" s="328"/>
      <c r="I143" s="341"/>
    </row>
    <row r="144" spans="2:9" x14ac:dyDescent="0.25">
      <c r="B144" s="348" t="s">
        <v>209</v>
      </c>
      <c r="C144" s="367">
        <f>Flatirons!R58</f>
        <v>26</v>
      </c>
      <c r="D144" s="353">
        <f>Flatirons!S58</f>
        <v>26.647966576104782</v>
      </c>
      <c r="E144" s="15">
        <f>Flatirons!T58</f>
        <v>31.476804122389325</v>
      </c>
      <c r="F144" s="208">
        <f>Flatirons!U58</f>
        <v>28.819171297527394</v>
      </c>
      <c r="G144" s="15">
        <f>Flatirons!V58</f>
        <v>26.69642348050175</v>
      </c>
      <c r="H144" s="328"/>
      <c r="I144" s="341"/>
    </row>
    <row r="145" spans="2:9" x14ac:dyDescent="0.25">
      <c r="B145" s="348" t="s">
        <v>210</v>
      </c>
      <c r="C145" s="367">
        <f>Flatirons!R59</f>
        <v>26</v>
      </c>
      <c r="D145" s="353">
        <f>Flatirons!S59</f>
        <v>28.291424157782089</v>
      </c>
      <c r="E145" s="15">
        <f>Flatirons!T59</f>
        <v>33.396678492067053</v>
      </c>
      <c r="F145" s="208">
        <f>Flatirons!U59</f>
        <v>30.586914989357389</v>
      </c>
      <c r="G145" s="15">
        <f>Flatirons!V59</f>
        <v>28.342654877148281</v>
      </c>
      <c r="H145" s="329"/>
      <c r="I145" s="342"/>
    </row>
    <row r="146" spans="2:9" x14ac:dyDescent="0.25">
      <c r="B146" s="348" t="s">
        <v>211</v>
      </c>
      <c r="C146" s="367">
        <f>Flatirons!R60</f>
        <v>26</v>
      </c>
      <c r="D146" s="353">
        <f>Flatirons!S60</f>
        <v>27.011842893223736</v>
      </c>
      <c r="E146" s="15">
        <f>Flatirons!T60</f>
        <v>27.086139005525165</v>
      </c>
      <c r="F146" s="208">
        <f>Flatirons!U60</f>
        <v>27.16062497446957</v>
      </c>
      <c r="G146" s="15">
        <f>Flatirons!V60</f>
        <v>27.235301285217531</v>
      </c>
      <c r="H146" s="330"/>
      <c r="I146" s="343"/>
    </row>
    <row r="147" spans="2:9" x14ac:dyDescent="0.25">
      <c r="B147" s="319"/>
      <c r="C147" s="369"/>
      <c r="D147" s="353"/>
      <c r="E147" s="320"/>
      <c r="F147" s="353"/>
      <c r="G147" s="321"/>
      <c r="H147" s="329"/>
      <c r="I147" s="342"/>
    </row>
    <row r="148" spans="2:9" x14ac:dyDescent="0.25">
      <c r="B148" s="11" t="s">
        <v>25</v>
      </c>
      <c r="C148" s="368"/>
      <c r="D148" s="357"/>
      <c r="E148" s="359"/>
      <c r="F148" s="357"/>
      <c r="G148" s="360"/>
      <c r="H148" s="330"/>
      <c r="I148" s="343"/>
    </row>
    <row r="149" spans="2:9" x14ac:dyDescent="0.25">
      <c r="B149" s="349" t="s">
        <v>213</v>
      </c>
      <c r="C149" s="367"/>
      <c r="D149" s="353"/>
      <c r="E149" s="15"/>
      <c r="F149" s="208"/>
      <c r="G149" s="15"/>
      <c r="H149" s="328"/>
      <c r="I149" s="341"/>
    </row>
    <row r="150" spans="2:9" x14ac:dyDescent="0.25">
      <c r="B150" s="348" t="s">
        <v>209</v>
      </c>
      <c r="C150" s="367">
        <f>Foothill!R45</f>
        <v>55</v>
      </c>
      <c r="D150" s="353">
        <f>Foothill!S45</f>
        <v>56.318386413674901</v>
      </c>
      <c r="E150" s="15">
        <f>Foothill!T45</f>
        <v>45.08230323404878</v>
      </c>
      <c r="F150" s="208">
        <f>Foothill!U45</f>
        <v>44.79101365822568</v>
      </c>
      <c r="G150" s="15">
        <f>Foothill!V45</f>
        <v>45.460475459441696</v>
      </c>
      <c r="H150" s="328"/>
      <c r="I150" s="341"/>
    </row>
    <row r="151" spans="2:9" x14ac:dyDescent="0.25">
      <c r="B151" s="348" t="s">
        <v>210</v>
      </c>
      <c r="C151" s="367">
        <f>Foothill!R46</f>
        <v>55</v>
      </c>
      <c r="D151" s="353">
        <f>Foothill!S46</f>
        <v>63.237885374584302</v>
      </c>
      <c r="E151" s="15">
        <f>Foothill!T46</f>
        <v>50.621292723059746</v>
      </c>
      <c r="F151" s="208">
        <f>Foothill!U46</f>
        <v>50.294214161692445</v>
      </c>
      <c r="G151" s="15">
        <f>Foothill!V46</f>
        <v>51.045928678812942</v>
      </c>
      <c r="H151" s="328"/>
      <c r="I151" s="341"/>
    </row>
    <row r="152" spans="2:9" x14ac:dyDescent="0.25">
      <c r="B152" s="348" t="s">
        <v>211</v>
      </c>
      <c r="C152" s="367">
        <f>Foothill!R47</f>
        <v>55</v>
      </c>
      <c r="D152" s="353">
        <f>Foothill!S47</f>
        <v>55.09977547752711</v>
      </c>
      <c r="E152" s="15">
        <f>Foothill!T47</f>
        <v>55.199731957707236</v>
      </c>
      <c r="F152" s="208">
        <f>Foothill!U47</f>
        <v>55.29986976889721</v>
      </c>
      <c r="G152" s="15">
        <f>Foothill!V47</f>
        <v>55.400189240049549</v>
      </c>
      <c r="H152" s="328"/>
      <c r="I152" s="341"/>
    </row>
    <row r="153" spans="2:9" x14ac:dyDescent="0.25">
      <c r="B153" s="349" t="s">
        <v>214</v>
      </c>
      <c r="C153" s="367"/>
      <c r="D153" s="353"/>
      <c r="E153" s="15"/>
      <c r="F153" s="208"/>
      <c r="G153" s="15"/>
      <c r="H153" s="328"/>
      <c r="I153" s="341"/>
    </row>
    <row r="154" spans="2:9" x14ac:dyDescent="0.25">
      <c r="B154" s="348" t="s">
        <v>209</v>
      </c>
      <c r="C154" s="367">
        <f>Foothill!R58</f>
        <v>67</v>
      </c>
      <c r="D154" s="353">
        <f>Foothill!S58</f>
        <v>52.443386413674901</v>
      </c>
      <c r="E154" s="15">
        <f>Foothill!T58</f>
        <v>41.20730323404878</v>
      </c>
      <c r="F154" s="208">
        <f>Foothill!U58</f>
        <v>40.91601365822568</v>
      </c>
      <c r="G154" s="15">
        <f>Foothill!V58</f>
        <v>41.585475459441696</v>
      </c>
      <c r="H154" s="328"/>
      <c r="I154" s="341"/>
    </row>
    <row r="155" spans="2:9" x14ac:dyDescent="0.25">
      <c r="B155" s="348" t="s">
        <v>210</v>
      </c>
      <c r="C155" s="367">
        <f>Foothill!R59</f>
        <v>67</v>
      </c>
      <c r="D155" s="353">
        <f>Foothill!S59</f>
        <v>59.362885374584302</v>
      </c>
      <c r="E155" s="15">
        <f>Foothill!T59</f>
        <v>46.746292723059746</v>
      </c>
      <c r="F155" s="208">
        <f>Foothill!U59</f>
        <v>46.419214161692445</v>
      </c>
      <c r="G155" s="15">
        <f>Foothill!V59</f>
        <v>47.170928678812942</v>
      </c>
      <c r="H155" s="329"/>
      <c r="I155" s="342"/>
    </row>
    <row r="156" spans="2:9" x14ac:dyDescent="0.25">
      <c r="B156" s="348" t="s">
        <v>211</v>
      </c>
      <c r="C156" s="367">
        <f>Foothill!R60</f>
        <v>67</v>
      </c>
      <c r="D156" s="353">
        <f>Foothill!S60</f>
        <v>51.22477547752711</v>
      </c>
      <c r="E156" s="15">
        <f>Foothill!T60</f>
        <v>51.324731957707236</v>
      </c>
      <c r="F156" s="208">
        <f>Foothill!U60</f>
        <v>51.42486976889721</v>
      </c>
      <c r="G156" s="15">
        <f>Foothill!V60</f>
        <v>51.525189240049549</v>
      </c>
      <c r="H156" s="330"/>
      <c r="I156" s="343"/>
    </row>
    <row r="157" spans="2:9" x14ac:dyDescent="0.25">
      <c r="B157" s="319"/>
      <c r="C157" s="369"/>
      <c r="D157" s="353"/>
      <c r="E157" s="320"/>
      <c r="F157" s="353"/>
      <c r="G157" s="321"/>
      <c r="H157" s="334"/>
      <c r="I157" s="347"/>
    </row>
    <row r="158" spans="2:9" x14ac:dyDescent="0.25">
      <c r="B158" s="11" t="s">
        <v>26</v>
      </c>
      <c r="C158" s="368"/>
      <c r="D158" s="357"/>
      <c r="E158" s="359"/>
      <c r="F158" s="357"/>
      <c r="G158" s="360"/>
      <c r="H158" s="330"/>
      <c r="I158" s="343"/>
    </row>
    <row r="159" spans="2:9" x14ac:dyDescent="0.25">
      <c r="B159" s="349" t="s">
        <v>213</v>
      </c>
      <c r="C159" s="367"/>
      <c r="D159" s="353"/>
      <c r="E159" s="15"/>
      <c r="F159" s="208"/>
      <c r="G159" s="15"/>
      <c r="H159" s="328"/>
      <c r="I159" s="341"/>
    </row>
    <row r="160" spans="2:9" x14ac:dyDescent="0.25">
      <c r="B160" s="348" t="s">
        <v>209</v>
      </c>
      <c r="C160" s="367">
        <f>'Gold Hill'!R45</f>
        <v>3</v>
      </c>
      <c r="D160" s="353">
        <f>'Gold Hill'!S45</f>
        <v>3.5938710045143969</v>
      </c>
      <c r="E160" s="15">
        <f>'Gold Hill'!T45</f>
        <v>2.3784154592280728</v>
      </c>
      <c r="F160" s="208">
        <f>'Gold Hill'!U45</f>
        <v>3.012391047543522</v>
      </c>
      <c r="G160" s="15">
        <f>'Gold Hill'!V45</f>
        <v>3.4040137847407936</v>
      </c>
      <c r="H160" s="328"/>
      <c r="I160" s="341"/>
    </row>
    <row r="161" spans="2:9" x14ac:dyDescent="0.25">
      <c r="B161" s="348" t="s">
        <v>210</v>
      </c>
      <c r="C161" s="367">
        <f>'Gold Hill'!R46</f>
        <v>3</v>
      </c>
      <c r="D161" s="353">
        <f>'Gold Hill'!S46</f>
        <v>1.7662077796773172</v>
      </c>
      <c r="E161" s="15">
        <f>'Gold Hill'!T46</f>
        <v>1.1688721943877975</v>
      </c>
      <c r="F161" s="208">
        <f>'Gold Hill'!U46</f>
        <v>1.480439475128178</v>
      </c>
      <c r="G161" s="15">
        <f>'Gold Hill'!V46</f>
        <v>1.4675399870325574</v>
      </c>
      <c r="H161" s="328"/>
      <c r="I161" s="341"/>
    </row>
    <row r="162" spans="2:9" x14ac:dyDescent="0.25">
      <c r="B162" s="348" t="s">
        <v>211</v>
      </c>
      <c r="C162" s="367">
        <f>'Gold Hill'!R47</f>
        <v>3</v>
      </c>
      <c r="D162" s="353">
        <f>'Gold Hill'!S47</f>
        <v>3.1922342886138892</v>
      </c>
      <c r="E162" s="15">
        <f>'Gold Hill'!T47</f>
        <v>3.3967865844674074</v>
      </c>
      <c r="F162" s="208">
        <f>'Gold Hill'!U47</f>
        <v>3.6144462020135055</v>
      </c>
      <c r="G162" s="15">
        <f>'Gold Hill'!V47</f>
        <v>3.8460530334725851</v>
      </c>
      <c r="H162" s="328"/>
      <c r="I162" s="341"/>
    </row>
    <row r="163" spans="2:9" x14ac:dyDescent="0.25">
      <c r="B163" s="349" t="s">
        <v>214</v>
      </c>
      <c r="C163" s="367"/>
      <c r="D163" s="353"/>
      <c r="E163" s="15"/>
      <c r="F163" s="208"/>
      <c r="G163" s="15"/>
      <c r="H163" s="328"/>
      <c r="I163" s="341"/>
    </row>
    <row r="164" spans="2:9" x14ac:dyDescent="0.25">
      <c r="B164" s="348" t="s">
        <v>209</v>
      </c>
      <c r="C164" s="367">
        <f>'Gold Hill'!R58</f>
        <v>1</v>
      </c>
      <c r="D164" s="353">
        <f>'Gold Hill'!S58</f>
        <v>7.0379973838406942</v>
      </c>
      <c r="E164" s="15">
        <f>'Gold Hill'!T58</f>
        <v>4.6577302743216427</v>
      </c>
      <c r="F164" s="208">
        <f>'Gold Hill'!U58</f>
        <v>5.8992658014393973</v>
      </c>
      <c r="G164" s="15">
        <f>'Gold Hill'!V58</f>
        <v>6.6661936617840549</v>
      </c>
      <c r="H164" s="328"/>
      <c r="I164" s="341"/>
    </row>
    <row r="165" spans="2:9" x14ac:dyDescent="0.25">
      <c r="B165" s="348" t="s">
        <v>210</v>
      </c>
      <c r="C165" s="367">
        <f>'Gold Hill'!R59</f>
        <v>1</v>
      </c>
      <c r="D165" s="353">
        <f>'Gold Hill'!S59</f>
        <v>3.4588235685347462</v>
      </c>
      <c r="E165" s="15">
        <f>'Gold Hill'!T59</f>
        <v>2.2890413806761036</v>
      </c>
      <c r="F165" s="208">
        <f>'Gold Hill'!U59</f>
        <v>2.8991939721260152</v>
      </c>
      <c r="G165" s="15">
        <f>'Gold Hill'!V59</f>
        <v>2.8739324746054251</v>
      </c>
      <c r="H165" s="334"/>
      <c r="I165" s="347"/>
    </row>
    <row r="166" spans="2:9" x14ac:dyDescent="0.25">
      <c r="B166" s="348" t="s">
        <v>211</v>
      </c>
      <c r="C166" s="367">
        <f>'Gold Hill'!R60</f>
        <v>1</v>
      </c>
      <c r="D166" s="353">
        <f>'Gold Hill'!S60</f>
        <v>6.2514588152022004</v>
      </c>
      <c r="E166" s="15">
        <f>'Gold Hill'!T60</f>
        <v>6.6520403945820066</v>
      </c>
      <c r="F166" s="208">
        <f>'Gold Hill'!U60</f>
        <v>7.0782904789431154</v>
      </c>
      <c r="G166" s="15">
        <f>'Gold Hill'!V60</f>
        <v>7.5318538572171461</v>
      </c>
      <c r="H166" s="330"/>
      <c r="I166" s="343"/>
    </row>
    <row r="167" spans="2:9" x14ac:dyDescent="0.25">
      <c r="B167" s="319"/>
      <c r="C167" s="369"/>
      <c r="D167" s="353"/>
      <c r="E167" s="15"/>
      <c r="F167" s="353"/>
      <c r="G167" s="362"/>
      <c r="H167" s="329"/>
      <c r="I167" s="342"/>
    </row>
    <row r="168" spans="2:9" x14ac:dyDescent="0.25">
      <c r="B168" s="11" t="s">
        <v>27</v>
      </c>
      <c r="C168" s="368"/>
      <c r="D168" s="353"/>
      <c r="E168" s="320"/>
      <c r="F168" s="357"/>
      <c r="G168" s="360"/>
      <c r="H168" s="330"/>
      <c r="I168" s="343"/>
    </row>
    <row r="169" spans="2:9" x14ac:dyDescent="0.25">
      <c r="B169" s="349" t="s">
        <v>213</v>
      </c>
      <c r="C169" s="367"/>
      <c r="D169" s="353"/>
      <c r="E169" s="15"/>
      <c r="F169" s="208"/>
      <c r="G169" s="15"/>
      <c r="H169" s="328"/>
      <c r="I169" s="341"/>
    </row>
    <row r="170" spans="2:9" x14ac:dyDescent="0.25">
      <c r="B170" s="348" t="s">
        <v>209</v>
      </c>
      <c r="C170" s="367">
        <f>Heatherwood!R45</f>
        <v>35</v>
      </c>
      <c r="D170" s="353">
        <f>Heatherwood!S45</f>
        <v>30.923427084386468</v>
      </c>
      <c r="E170" s="15">
        <f>Heatherwood!T45</f>
        <v>29.636104397432025</v>
      </c>
      <c r="F170" s="208">
        <f>Heatherwood!U45</f>
        <v>29.153741481014567</v>
      </c>
      <c r="G170" s="15">
        <f>Heatherwood!V45</f>
        <v>33.797633825103979</v>
      </c>
      <c r="H170" s="328"/>
      <c r="I170" s="341"/>
    </row>
    <row r="171" spans="2:9" x14ac:dyDescent="0.25">
      <c r="B171" s="348" t="s">
        <v>210</v>
      </c>
      <c r="C171" s="367">
        <f>Heatherwood!R46</f>
        <v>35</v>
      </c>
      <c r="D171" s="353">
        <f>Heatherwood!S46</f>
        <v>36.510405351344126</v>
      </c>
      <c r="E171" s="15">
        <f>Heatherwood!T46</f>
        <v>34.990500297145935</v>
      </c>
      <c r="F171" s="208">
        <f>Heatherwood!U46</f>
        <v>34.420988206626383</v>
      </c>
      <c r="G171" s="15">
        <f>Heatherwood!V46</f>
        <v>39.903898992291396</v>
      </c>
      <c r="H171" s="328"/>
      <c r="I171" s="341"/>
    </row>
    <row r="172" spans="2:9" x14ac:dyDescent="0.25">
      <c r="B172" s="348" t="s">
        <v>211</v>
      </c>
      <c r="C172" s="367">
        <f>Heatherwood!R47</f>
        <v>35</v>
      </c>
      <c r="D172" s="353">
        <f>Heatherwood!S47</f>
        <v>34.867968492869707</v>
      </c>
      <c r="E172" s="15">
        <f>Heatherwood!T47</f>
        <v>34.736435051992991</v>
      </c>
      <c r="F172" s="208">
        <f>Heatherwood!U47</f>
        <v>34.605397798500185</v>
      </c>
      <c r="G172" s="15">
        <f>Heatherwood!V47</f>
        <v>34.474854860609348</v>
      </c>
      <c r="H172" s="328"/>
      <c r="I172" s="341"/>
    </row>
    <row r="173" spans="2:9" x14ac:dyDescent="0.25">
      <c r="B173" s="349" t="s">
        <v>214</v>
      </c>
      <c r="C173" s="367"/>
      <c r="D173" s="353"/>
      <c r="E173" s="15"/>
      <c r="F173" s="208"/>
      <c r="G173" s="15"/>
      <c r="H173" s="328"/>
      <c r="I173" s="341"/>
    </row>
    <row r="174" spans="2:9" x14ac:dyDescent="0.25">
      <c r="B174" s="348" t="s">
        <v>209</v>
      </c>
      <c r="C174" s="367">
        <f>Heatherwood!R58</f>
        <v>33</v>
      </c>
      <c r="D174" s="353">
        <f>Heatherwood!S58</f>
        <v>22.798427084386468</v>
      </c>
      <c r="E174" s="15">
        <f>Heatherwood!T58</f>
        <v>21.511104397432025</v>
      </c>
      <c r="F174" s="208">
        <f>Heatherwood!U58</f>
        <v>21.028741481014567</v>
      </c>
      <c r="G174" s="15">
        <f>Heatherwood!V58</f>
        <v>25.672633825103979</v>
      </c>
      <c r="H174" s="328"/>
      <c r="I174" s="341"/>
    </row>
    <row r="175" spans="2:9" x14ac:dyDescent="0.25">
      <c r="B175" s="348" t="s">
        <v>210</v>
      </c>
      <c r="C175" s="367">
        <f>Heatherwood!R59</f>
        <v>33</v>
      </c>
      <c r="D175" s="353">
        <f>Heatherwood!S59</f>
        <v>28.385405351344126</v>
      </c>
      <c r="E175" s="15">
        <f>Heatherwood!T59</f>
        <v>26.865500297145935</v>
      </c>
      <c r="F175" s="208">
        <f>Heatherwood!U59</f>
        <v>26.295988206626383</v>
      </c>
      <c r="G175" s="15">
        <f>Heatherwood!V59</f>
        <v>31.778898992291396</v>
      </c>
    </row>
    <row r="176" spans="2:9" x14ac:dyDescent="0.25">
      <c r="B176" s="348" t="s">
        <v>211</v>
      </c>
      <c r="C176" s="367">
        <f>Heatherwood!R60</f>
        <v>33</v>
      </c>
      <c r="D176" s="353">
        <f>Heatherwood!S60</f>
        <v>26.742968492869707</v>
      </c>
      <c r="E176" s="15">
        <f>Heatherwood!T60</f>
        <v>26.611435051992991</v>
      </c>
      <c r="F176" s="208">
        <f>Heatherwood!U60</f>
        <v>26.480397798500185</v>
      </c>
      <c r="G176" s="15">
        <f>Heatherwood!V60</f>
        <v>26.349854860609348</v>
      </c>
    </row>
    <row r="177" spans="2:7" x14ac:dyDescent="0.25">
      <c r="B177" s="319"/>
      <c r="C177" s="369"/>
      <c r="D177" s="353"/>
      <c r="E177" s="15"/>
      <c r="F177" s="353"/>
      <c r="G177" s="321"/>
    </row>
    <row r="178" spans="2:7" x14ac:dyDescent="0.25">
      <c r="B178" s="11" t="s">
        <v>28</v>
      </c>
      <c r="C178" s="368"/>
      <c r="D178" s="353"/>
      <c r="E178" s="320"/>
      <c r="F178" s="357"/>
      <c r="G178" s="360"/>
    </row>
    <row r="179" spans="2:7" x14ac:dyDescent="0.25">
      <c r="B179" s="349" t="s">
        <v>213</v>
      </c>
      <c r="C179" s="367"/>
      <c r="D179" s="353"/>
      <c r="E179" s="15"/>
      <c r="F179" s="208"/>
      <c r="G179" s="15"/>
    </row>
    <row r="180" spans="2:7" x14ac:dyDescent="0.25">
      <c r="B180" s="348" t="s">
        <v>209</v>
      </c>
      <c r="C180" s="367">
        <f>Jamestown!R45</f>
        <v>1</v>
      </c>
      <c r="D180" s="353">
        <f>Jamestown!S45</f>
        <v>1.6323451708712091</v>
      </c>
      <c r="E180" s="15">
        <f>Jamestown!T45</f>
        <v>0.86041497977897397</v>
      </c>
      <c r="F180" s="208">
        <f>Jamestown!U45</f>
        <v>0.37500957468376295</v>
      </c>
      <c r="G180" s="15">
        <f>Jamestown!V45</f>
        <v>0.35053589377030869</v>
      </c>
    </row>
    <row r="181" spans="2:7" x14ac:dyDescent="0.25">
      <c r="B181" s="348" t="s">
        <v>210</v>
      </c>
      <c r="C181" s="367">
        <f>Jamestown!R46</f>
        <v>1</v>
      </c>
      <c r="D181" s="353">
        <f>Jamestown!S46</f>
        <v>2.8885565769414856</v>
      </c>
      <c r="E181" s="15">
        <f>Jamestown!T46</f>
        <v>1.5225685063981016</v>
      </c>
      <c r="F181" s="208">
        <f>Jamestown!U46</f>
        <v>0.66360742366191583</v>
      </c>
      <c r="G181" s="15">
        <f>Jamestown!V46</f>
        <v>1.5613417296176544</v>
      </c>
    </row>
    <row r="182" spans="2:7" x14ac:dyDescent="0.25">
      <c r="B182" s="348" t="s">
        <v>211</v>
      </c>
      <c r="C182" s="367">
        <f>Jamestown!R47</f>
        <v>1</v>
      </c>
      <c r="D182" s="353">
        <f>Jamestown!S47</f>
        <v>0.88250864985314315</v>
      </c>
      <c r="E182" s="15">
        <f>Jamestown!T47</f>
        <v>0.77882151706561764</v>
      </c>
      <c r="F182" s="208">
        <f>Jamestown!U47</f>
        <v>0.68731672550215495</v>
      </c>
      <c r="G182" s="15">
        <f>Jamestown!V47</f>
        <v>0.60656295544439021</v>
      </c>
    </row>
    <row r="183" spans="2:7" x14ac:dyDescent="0.25">
      <c r="B183" s="349" t="s">
        <v>214</v>
      </c>
      <c r="C183" s="367"/>
      <c r="D183" s="353"/>
      <c r="E183" s="15"/>
      <c r="F183" s="208"/>
      <c r="G183" s="15"/>
    </row>
    <row r="184" spans="2:7" x14ac:dyDescent="0.25">
      <c r="B184" s="348" t="s">
        <v>209</v>
      </c>
      <c r="C184" s="367">
        <f>Jamestown!R58</f>
        <v>4</v>
      </c>
      <c r="D184" s="353">
        <f>Jamestown!S58</f>
        <v>2.7323451708712092</v>
      </c>
      <c r="E184" s="15">
        <f>Jamestown!T58</f>
        <v>1.9604149797789741</v>
      </c>
      <c r="F184" s="208">
        <f>Jamestown!U58</f>
        <v>1.475009574683763</v>
      </c>
      <c r="G184" s="15">
        <f>Jamestown!V58</f>
        <v>1.4505358937703088</v>
      </c>
    </row>
    <row r="185" spans="2:7" x14ac:dyDescent="0.25">
      <c r="B185" s="348" t="s">
        <v>210</v>
      </c>
      <c r="C185" s="367">
        <f>Jamestown!R59</f>
        <v>4</v>
      </c>
      <c r="D185" s="353">
        <f>Jamestown!S59</f>
        <v>3.9885565769414857</v>
      </c>
      <c r="E185" s="15">
        <f>Jamestown!T59</f>
        <v>2.6225685063981015</v>
      </c>
      <c r="F185" s="208">
        <f>Jamestown!U59</f>
        <v>1.7636074236619159</v>
      </c>
      <c r="G185" s="15">
        <f>Jamestown!V59</f>
        <v>2.6613417296176545</v>
      </c>
    </row>
    <row r="186" spans="2:7" x14ac:dyDescent="0.25">
      <c r="B186" s="348" t="s">
        <v>211</v>
      </c>
      <c r="C186" s="367">
        <f>Jamestown!R60</f>
        <v>4</v>
      </c>
      <c r="D186" s="353">
        <f>Jamestown!S60</f>
        <v>1.9825086498531432</v>
      </c>
      <c r="E186" s="15">
        <f>Jamestown!T60</f>
        <v>1.8788215170656177</v>
      </c>
      <c r="F186" s="208">
        <f>Jamestown!U60</f>
        <v>1.7873167255021549</v>
      </c>
      <c r="G186" s="15">
        <f>Jamestown!V60</f>
        <v>1.7065629554443902</v>
      </c>
    </row>
    <row r="187" spans="2:7" x14ac:dyDescent="0.25">
      <c r="C187" s="367"/>
      <c r="F187" s="353"/>
      <c r="G187" s="321"/>
    </row>
    <row r="188" spans="2:7" x14ac:dyDescent="0.25">
      <c r="B188" s="11" t="s">
        <v>29</v>
      </c>
      <c r="C188" s="369"/>
      <c r="D188" s="353"/>
      <c r="E188" s="15"/>
      <c r="F188" s="357"/>
      <c r="G188" s="360"/>
    </row>
    <row r="189" spans="2:7" x14ac:dyDescent="0.25">
      <c r="B189" s="349" t="s">
        <v>213</v>
      </c>
      <c r="C189" s="367"/>
      <c r="D189" s="353"/>
      <c r="E189" s="15"/>
      <c r="F189" s="208"/>
      <c r="G189" s="15"/>
    </row>
    <row r="190" spans="2:7" x14ac:dyDescent="0.25">
      <c r="B190" s="348" t="s">
        <v>209</v>
      </c>
      <c r="C190" s="367">
        <f>Kohl!R45</f>
        <v>58</v>
      </c>
      <c r="D190" s="353">
        <f>Kohl!S45</f>
        <v>48.369269009904734</v>
      </c>
      <c r="E190" s="15">
        <f>Kohl!T45</f>
        <v>52.931818038850395</v>
      </c>
      <c r="F190" s="208">
        <f>Kohl!U45</f>
        <v>55.658686799381478</v>
      </c>
      <c r="G190" s="15">
        <f>Kohl!V45</f>
        <v>56.650462852743708</v>
      </c>
    </row>
    <row r="191" spans="2:7" x14ac:dyDescent="0.25">
      <c r="B191" s="348" t="s">
        <v>210</v>
      </c>
      <c r="C191" s="367">
        <f>Kohl!R46</f>
        <v>58</v>
      </c>
      <c r="D191" s="353">
        <f>Kohl!S46</f>
        <v>37.047101485224424</v>
      </c>
      <c r="E191" s="15">
        <f>Kohl!T46</f>
        <v>40.541659504533122</v>
      </c>
      <c r="F191" s="208">
        <f>Kohl!U46</f>
        <v>42.630229081377387</v>
      </c>
      <c r="G191" s="15">
        <f>Kohl!V46</f>
        <v>39.862778860237064</v>
      </c>
    </row>
    <row r="192" spans="2:7" x14ac:dyDescent="0.25">
      <c r="B192" s="348" t="s">
        <v>211</v>
      </c>
      <c r="C192" s="367">
        <f>Kohl!R47</f>
        <v>58</v>
      </c>
      <c r="D192" s="353">
        <f>Kohl!S47</f>
        <v>57.965430060289293</v>
      </c>
      <c r="E192" s="15">
        <f>Kohl!T47</f>
        <v>57.930880725418788</v>
      </c>
      <c r="F192" s="208">
        <f>Kohl!U47</f>
        <v>57.896351983107309</v>
      </c>
      <c r="G192" s="15">
        <f>Kohl!V47</f>
        <v>57.861843821081003</v>
      </c>
    </row>
    <row r="193" spans="2:7" x14ac:dyDescent="0.25">
      <c r="B193" s="349" t="s">
        <v>214</v>
      </c>
      <c r="C193" s="367"/>
      <c r="D193" s="353"/>
      <c r="E193" s="15"/>
      <c r="F193" s="208"/>
      <c r="G193" s="15"/>
    </row>
    <row r="194" spans="2:7" x14ac:dyDescent="0.25">
      <c r="B194" s="348" t="s">
        <v>209</v>
      </c>
      <c r="C194" s="367">
        <f>Kohl!R58</f>
        <v>51</v>
      </c>
      <c r="D194" s="353">
        <f>Kohl!S58</f>
        <v>49.869269009904734</v>
      </c>
      <c r="E194" s="15">
        <f>Kohl!T58</f>
        <v>54.431818038850395</v>
      </c>
      <c r="F194" s="208">
        <f>Kohl!U58</f>
        <v>57.158686799381478</v>
      </c>
      <c r="G194" s="15">
        <f>Kohl!V58</f>
        <v>58.150462852743708</v>
      </c>
    </row>
    <row r="195" spans="2:7" x14ac:dyDescent="0.25">
      <c r="B195" s="348" t="s">
        <v>210</v>
      </c>
      <c r="C195" s="367">
        <f>Kohl!R59</f>
        <v>51</v>
      </c>
      <c r="D195" s="353">
        <f>Kohl!S59</f>
        <v>38.547101485224424</v>
      </c>
      <c r="E195" s="15">
        <f>Kohl!T59</f>
        <v>42.041659504533122</v>
      </c>
      <c r="F195" s="208">
        <f>Kohl!U59</f>
        <v>44.130229081377387</v>
      </c>
      <c r="G195" s="15">
        <f>Kohl!V59</f>
        <v>41.362778860237064</v>
      </c>
    </row>
    <row r="196" spans="2:7" x14ac:dyDescent="0.25">
      <c r="B196" s="348" t="s">
        <v>211</v>
      </c>
      <c r="C196" s="367">
        <f>Kohl!R60</f>
        <v>51</v>
      </c>
      <c r="D196" s="353">
        <f>Kohl!S60</f>
        <v>59.465430060289293</v>
      </c>
      <c r="E196" s="15">
        <f>Kohl!T60</f>
        <v>59.430880725418788</v>
      </c>
      <c r="F196" s="208">
        <f>Kohl!U60</f>
        <v>59.396351983107309</v>
      </c>
      <c r="G196" s="15">
        <f>Kohl!V60</f>
        <v>59.361843821081003</v>
      </c>
    </row>
    <row r="197" spans="2:7" x14ac:dyDescent="0.25">
      <c r="B197" s="319"/>
      <c r="C197" s="367"/>
      <c r="D197" s="353"/>
      <c r="E197" s="15"/>
      <c r="F197" s="353"/>
      <c r="G197" s="321"/>
    </row>
    <row r="198" spans="2:7" x14ac:dyDescent="0.25">
      <c r="B198" s="11" t="s">
        <v>30</v>
      </c>
      <c r="C198" s="369"/>
      <c r="D198" s="353"/>
      <c r="E198" s="15"/>
      <c r="F198" s="357"/>
      <c r="G198" s="360"/>
    </row>
    <row r="199" spans="2:7" x14ac:dyDescent="0.25">
      <c r="B199" s="349" t="s">
        <v>213</v>
      </c>
      <c r="C199" s="367"/>
      <c r="D199" s="353"/>
      <c r="E199" s="15"/>
      <c r="F199" s="208"/>
      <c r="G199" s="15"/>
    </row>
    <row r="200" spans="2:7" x14ac:dyDescent="0.25">
      <c r="B200" s="348" t="s">
        <v>209</v>
      </c>
      <c r="C200" s="367">
        <f>Lafayette!R45</f>
        <v>92</v>
      </c>
      <c r="D200" s="353">
        <f>Lafayette!S45</f>
        <v>85.397163852525594</v>
      </c>
      <c r="E200" s="15">
        <f>Lafayette!T45</f>
        <v>73.665199978335409</v>
      </c>
      <c r="F200" s="208">
        <f>Lafayette!U45</f>
        <v>58.109874341269375</v>
      </c>
      <c r="G200" s="15">
        <f>Lafayette!V45</f>
        <v>68.04699799474723</v>
      </c>
    </row>
    <row r="201" spans="2:7" x14ac:dyDescent="0.25">
      <c r="B201" s="348" t="s">
        <v>210</v>
      </c>
      <c r="C201" s="367">
        <f>Lafayette!R46</f>
        <v>92</v>
      </c>
      <c r="D201" s="353">
        <f>Lafayette!S46</f>
        <v>88.353159455947349</v>
      </c>
      <c r="E201" s="15">
        <f>Lafayette!T46</f>
        <v>76.215097392225971</v>
      </c>
      <c r="F201" s="208">
        <f>Lafayette!U46</f>
        <v>60.121329117037114</v>
      </c>
      <c r="G201" s="15">
        <f>Lafayette!V46</f>
        <v>70.40242313797431</v>
      </c>
    </row>
    <row r="202" spans="2:7" x14ac:dyDescent="0.25">
      <c r="B202" s="348" t="s">
        <v>211</v>
      </c>
      <c r="C202" s="367">
        <f>Lafayette!R47</f>
        <v>92</v>
      </c>
      <c r="D202" s="353">
        <f>Lafayette!S47</f>
        <v>86.036929155160465</v>
      </c>
      <c r="E202" s="15">
        <f>Lafayette!T47</f>
        <v>80.460360635327191</v>
      </c>
      <c r="F202" s="208">
        <f>Lafayette!U47</f>
        <v>75.24524291065552</v>
      </c>
      <c r="G202" s="15">
        <f>Lafayette!V47</f>
        <v>70.368148190944666</v>
      </c>
    </row>
    <row r="203" spans="2:7" x14ac:dyDescent="0.25">
      <c r="B203" s="349" t="s">
        <v>214</v>
      </c>
      <c r="C203" s="367"/>
      <c r="D203" s="353"/>
      <c r="E203" s="15"/>
      <c r="F203" s="208"/>
      <c r="G203" s="15"/>
    </row>
    <row r="204" spans="2:7" x14ac:dyDescent="0.25">
      <c r="B204" s="348" t="s">
        <v>209</v>
      </c>
      <c r="C204" s="367">
        <f>Lafayette!R58</f>
        <v>63</v>
      </c>
      <c r="D204" s="353">
        <f>Lafayette!S58</f>
        <v>55.022163852525594</v>
      </c>
      <c r="E204" s="15">
        <f>Lafayette!T58</f>
        <v>43.290199978335409</v>
      </c>
      <c r="F204" s="208">
        <f>Lafayette!U58</f>
        <v>27.734874341269375</v>
      </c>
      <c r="G204" s="15">
        <f>Lafayette!V58</f>
        <v>37.67199799474723</v>
      </c>
    </row>
    <row r="205" spans="2:7" x14ac:dyDescent="0.25">
      <c r="B205" s="348" t="s">
        <v>210</v>
      </c>
      <c r="C205" s="367">
        <f>Lafayette!R59</f>
        <v>63</v>
      </c>
      <c r="D205" s="353">
        <f>Lafayette!S59</f>
        <v>57.978159455947349</v>
      </c>
      <c r="E205" s="15">
        <f>Lafayette!T59</f>
        <v>45.840097392225971</v>
      </c>
      <c r="F205" s="208">
        <f>Lafayette!U59</f>
        <v>29.746329117037114</v>
      </c>
      <c r="G205" s="15">
        <f>Lafayette!V59</f>
        <v>40.02742313797431</v>
      </c>
    </row>
    <row r="206" spans="2:7" x14ac:dyDescent="0.25">
      <c r="B206" s="348" t="s">
        <v>211</v>
      </c>
      <c r="C206" s="367">
        <f>Lafayette!R60</f>
        <v>63</v>
      </c>
      <c r="D206" s="353">
        <f>Lafayette!S60</f>
        <v>55.661929155160465</v>
      </c>
      <c r="E206" s="15">
        <f>Lafayette!T60</f>
        <v>50.085360635327191</v>
      </c>
      <c r="F206" s="208">
        <f>Lafayette!U60</f>
        <v>44.87024291065552</v>
      </c>
      <c r="G206" s="15">
        <f>Lafayette!V60</f>
        <v>39.993148190944666</v>
      </c>
    </row>
    <row r="207" spans="2:7" x14ac:dyDescent="0.25">
      <c r="B207" s="319"/>
      <c r="C207" s="367"/>
      <c r="D207" s="353"/>
      <c r="E207" s="15"/>
      <c r="F207" s="353"/>
      <c r="G207" s="321"/>
    </row>
    <row r="208" spans="2:7" x14ac:dyDescent="0.25">
      <c r="B208" s="11" t="s">
        <v>31</v>
      </c>
      <c r="C208" s="369"/>
      <c r="D208" s="353"/>
      <c r="E208" s="15"/>
      <c r="F208" s="357"/>
      <c r="G208" s="360"/>
    </row>
    <row r="209" spans="2:7" x14ac:dyDescent="0.25">
      <c r="B209" s="349" t="s">
        <v>213</v>
      </c>
      <c r="C209" s="367"/>
      <c r="D209" s="353"/>
      <c r="E209" s="15"/>
      <c r="F209" s="208"/>
      <c r="G209" s="15"/>
    </row>
    <row r="210" spans="2:7" x14ac:dyDescent="0.25">
      <c r="B210" s="348" t="s">
        <v>209</v>
      </c>
      <c r="C210" s="367">
        <f>Louisville!R45</f>
        <v>54</v>
      </c>
      <c r="D210" s="353">
        <f>Louisville!S45</f>
        <v>57.938205835226356</v>
      </c>
      <c r="E210" s="15">
        <f>Louisville!T45</f>
        <v>53.448353043817164</v>
      </c>
      <c r="F210" s="208">
        <f>Louisville!U45</f>
        <v>50.299345790806278</v>
      </c>
      <c r="G210" s="15">
        <f>Louisville!V45</f>
        <v>49.544236454419959</v>
      </c>
    </row>
    <row r="211" spans="2:7" x14ac:dyDescent="0.25">
      <c r="B211" s="348" t="s">
        <v>210</v>
      </c>
      <c r="C211" s="367">
        <f>Louisville!R46</f>
        <v>54</v>
      </c>
      <c r="D211" s="353">
        <f>Louisville!S46</f>
        <v>61.28299619352488</v>
      </c>
      <c r="E211" s="15">
        <f>Louisville!T46</f>
        <v>56.533942826081379</v>
      </c>
      <c r="F211" s="208">
        <f>Louisville!U46</f>
        <v>53.203142420413378</v>
      </c>
      <c r="G211" s="15">
        <f>Louisville!V46</f>
        <v>47.252748563276128</v>
      </c>
    </row>
    <row r="212" spans="2:7" x14ac:dyDescent="0.25">
      <c r="B212" s="348" t="s">
        <v>211</v>
      </c>
      <c r="C212" s="367">
        <f>Louisville!R47</f>
        <v>54</v>
      </c>
      <c r="D212" s="353">
        <f>Louisville!S47</f>
        <v>52.940341602223377</v>
      </c>
      <c r="E212" s="15">
        <f>Louisville!T47</f>
        <v>51.901477202964877</v>
      </c>
      <c r="F212" s="208">
        <f>Louisville!U47</f>
        <v>50.882998755277214</v>
      </c>
      <c r="G212" s="15">
        <f>Louisville!V47</f>
        <v>49.884506219442272</v>
      </c>
    </row>
    <row r="213" spans="2:7" x14ac:dyDescent="0.25">
      <c r="B213" s="349" t="s">
        <v>214</v>
      </c>
      <c r="C213" s="367"/>
      <c r="D213" s="353"/>
      <c r="E213" s="15"/>
      <c r="F213" s="208"/>
      <c r="G213" s="15"/>
    </row>
    <row r="214" spans="2:7" x14ac:dyDescent="0.25">
      <c r="B214" s="348" t="s">
        <v>209</v>
      </c>
      <c r="C214" s="367">
        <f>Louisville!R58</f>
        <v>46</v>
      </c>
      <c r="D214" s="353">
        <f>Louisville!S58</f>
        <v>51.188205835226356</v>
      </c>
      <c r="E214" s="15">
        <f>Louisville!T58</f>
        <v>46.698353043817164</v>
      </c>
      <c r="F214" s="208">
        <f>Louisville!U58</f>
        <v>43.549345790806278</v>
      </c>
      <c r="G214" s="15">
        <f>Louisville!V58</f>
        <v>42.794236454419959</v>
      </c>
    </row>
    <row r="215" spans="2:7" x14ac:dyDescent="0.25">
      <c r="B215" s="348" t="s">
        <v>210</v>
      </c>
      <c r="C215" s="367">
        <f>Louisville!R59</f>
        <v>46</v>
      </c>
      <c r="D215" s="353">
        <f>Louisville!S59</f>
        <v>54.53299619352488</v>
      </c>
      <c r="E215" s="15">
        <f>Louisville!T59</f>
        <v>49.783942826081379</v>
      </c>
      <c r="F215" s="208">
        <f>Louisville!U59</f>
        <v>46.453142420413378</v>
      </c>
      <c r="G215" s="15">
        <f>Louisville!V59</f>
        <v>40.502748563276128</v>
      </c>
    </row>
    <row r="216" spans="2:7" x14ac:dyDescent="0.25">
      <c r="B216" s="348" t="s">
        <v>211</v>
      </c>
      <c r="C216" s="367">
        <f>Louisville!R60</f>
        <v>46</v>
      </c>
      <c r="D216" s="353">
        <f>Louisville!S60</f>
        <v>46.190341602223377</v>
      </c>
      <c r="E216" s="15">
        <f>Louisville!T60</f>
        <v>45.151477202964877</v>
      </c>
      <c r="F216" s="208">
        <f>Louisville!U60</f>
        <v>44.132998755277214</v>
      </c>
      <c r="G216" s="15">
        <f>Louisville!V60</f>
        <v>43.134506219442272</v>
      </c>
    </row>
    <row r="217" spans="2:7" x14ac:dyDescent="0.25">
      <c r="B217" s="318"/>
      <c r="C217" s="367"/>
      <c r="D217" s="353"/>
      <c r="E217" s="15"/>
      <c r="F217" s="208"/>
      <c r="G217" s="15"/>
    </row>
    <row r="218" spans="2:7" x14ac:dyDescent="0.25">
      <c r="B218" s="318" t="s">
        <v>32</v>
      </c>
      <c r="C218" s="367"/>
      <c r="D218" s="353"/>
      <c r="E218" s="15"/>
      <c r="F218" s="208"/>
      <c r="G218" s="15"/>
    </row>
    <row r="219" spans="2:7" x14ac:dyDescent="0.25">
      <c r="B219" s="349" t="s">
        <v>213</v>
      </c>
      <c r="C219" s="367"/>
      <c r="D219" s="353"/>
      <c r="E219" s="15"/>
      <c r="F219" s="208"/>
      <c r="G219" s="15"/>
    </row>
    <row r="220" spans="2:7" x14ac:dyDescent="0.25">
      <c r="B220" s="348" t="s">
        <v>209</v>
      </c>
      <c r="C220" s="367">
        <f>Meadowlark!R45</f>
        <v>91</v>
      </c>
      <c r="D220" s="353">
        <f>Meadowlark!S45</f>
        <v>105.94539571320044</v>
      </c>
      <c r="E220" s="15">
        <f>Meadowlark!T45</f>
        <v>147.95918505683795</v>
      </c>
      <c r="F220" s="208">
        <f>Meadowlark!U45</f>
        <v>142.49761886187238</v>
      </c>
      <c r="G220" s="15">
        <f>Meadowlark!V45</f>
        <v>130.36525707667289</v>
      </c>
    </row>
    <row r="221" spans="2:7" x14ac:dyDescent="0.25">
      <c r="B221" s="348" t="s">
        <v>210</v>
      </c>
      <c r="C221" s="367">
        <f>Meadowlark!R46</f>
        <v>91</v>
      </c>
      <c r="D221" s="353">
        <f>Meadowlark!S46</f>
        <v>117.45375665921166</v>
      </c>
      <c r="E221" s="15">
        <f>Meadowlark!T46</f>
        <v>164.03131065936284</v>
      </c>
      <c r="F221" s="208">
        <f>Meadowlark!U46</f>
        <v>157.97647965398167</v>
      </c>
      <c r="G221" s="15">
        <f>Meadowlark!V46</f>
        <v>144.52623522167181</v>
      </c>
    </row>
    <row r="222" spans="2:7" x14ac:dyDescent="0.25">
      <c r="B222" s="348" t="s">
        <v>211</v>
      </c>
      <c r="C222" s="367">
        <f>Meadowlark!R47</f>
        <v>91</v>
      </c>
      <c r="D222" s="353">
        <f>Meadowlark!S47</f>
        <v>97.613053805853113</v>
      </c>
      <c r="E222" s="15">
        <f>Meadowlark!T47</f>
        <v>104.70668432202611</v>
      </c>
      <c r="F222" s="208">
        <f>Meadowlark!U47</f>
        <v>112.31581550064189</v>
      </c>
      <c r="G222" s="15">
        <f>Meadowlark!V47</f>
        <v>120.47790924958713</v>
      </c>
    </row>
    <row r="223" spans="2:7" x14ac:dyDescent="0.25">
      <c r="B223" s="349" t="s">
        <v>214</v>
      </c>
      <c r="C223" s="367"/>
      <c r="D223" s="353"/>
      <c r="E223" s="15"/>
      <c r="F223" s="208"/>
      <c r="G223" s="15"/>
    </row>
    <row r="224" spans="2:7" x14ac:dyDescent="0.25">
      <c r="B224" s="348" t="s">
        <v>209</v>
      </c>
      <c r="C224" s="367">
        <f>Meadowlark!R58</f>
        <v>84</v>
      </c>
      <c r="D224" s="353">
        <f>Meadowlark!S58</f>
        <v>80.69539571320044</v>
      </c>
      <c r="E224" s="15">
        <f>Meadowlark!T58</f>
        <v>122.70918505683795</v>
      </c>
      <c r="F224" s="208">
        <f>Meadowlark!U58</f>
        <v>117.24761886187238</v>
      </c>
      <c r="G224" s="15">
        <f>Meadowlark!V58</f>
        <v>105.11525707667289</v>
      </c>
    </row>
    <row r="225" spans="2:7" x14ac:dyDescent="0.25">
      <c r="B225" s="348" t="s">
        <v>210</v>
      </c>
      <c r="C225" s="367">
        <f>Meadowlark!R59</f>
        <v>84</v>
      </c>
      <c r="D225" s="353">
        <f>Meadowlark!S59</f>
        <v>92.203756659211663</v>
      </c>
      <c r="E225" s="15">
        <f>Meadowlark!T59</f>
        <v>138.78131065936284</v>
      </c>
      <c r="F225" s="208">
        <f>Meadowlark!U59</f>
        <v>132.72647965398167</v>
      </c>
      <c r="G225" s="15">
        <f>Meadowlark!V59</f>
        <v>119.27623522167181</v>
      </c>
    </row>
    <row r="226" spans="2:7" x14ac:dyDescent="0.25">
      <c r="B226" s="348" t="s">
        <v>211</v>
      </c>
      <c r="C226" s="367">
        <f>Meadowlark!R60</f>
        <v>84</v>
      </c>
      <c r="D226" s="353">
        <f>Meadowlark!S60</f>
        <v>72.363053805853113</v>
      </c>
      <c r="E226" s="15">
        <f>Meadowlark!T60</f>
        <v>79.456684322026106</v>
      </c>
      <c r="F226" s="208">
        <f>Meadowlark!U60</f>
        <v>87.065815500641889</v>
      </c>
      <c r="G226" s="15">
        <f>Meadowlark!V60</f>
        <v>95.227909249587128</v>
      </c>
    </row>
    <row r="227" spans="2:7" x14ac:dyDescent="0.25">
      <c r="B227" s="319"/>
      <c r="C227" s="367"/>
      <c r="D227" s="353"/>
      <c r="E227" s="15"/>
      <c r="F227" s="353"/>
      <c r="G227" s="320"/>
    </row>
    <row r="228" spans="2:7" x14ac:dyDescent="0.25">
      <c r="B228" s="11" t="s">
        <v>33</v>
      </c>
      <c r="C228" s="369"/>
      <c r="D228" s="353"/>
      <c r="E228" s="15"/>
      <c r="F228" s="357"/>
      <c r="G228" s="359"/>
    </row>
    <row r="229" spans="2:7" x14ac:dyDescent="0.25">
      <c r="B229" s="349" t="s">
        <v>213</v>
      </c>
      <c r="C229" s="367"/>
      <c r="D229" s="353"/>
      <c r="E229" s="15"/>
      <c r="F229" s="208"/>
      <c r="G229" s="15"/>
    </row>
    <row r="230" spans="2:7" x14ac:dyDescent="0.25">
      <c r="B230" s="348" t="s">
        <v>209</v>
      </c>
      <c r="C230" s="367">
        <f>Mesa!R45</f>
        <v>24</v>
      </c>
      <c r="D230" s="353">
        <f>Mesa!S45</f>
        <v>24.971423589951254</v>
      </c>
      <c r="E230" s="15">
        <f>Mesa!T45</f>
        <v>28.059144354320196</v>
      </c>
      <c r="F230" s="208">
        <f>Mesa!U45</f>
        <v>31.015398868340881</v>
      </c>
      <c r="G230" s="15">
        <f>Mesa!V45</f>
        <v>32.51543716707593</v>
      </c>
    </row>
    <row r="231" spans="2:7" x14ac:dyDescent="0.25">
      <c r="B231" s="348" t="s">
        <v>210</v>
      </c>
      <c r="C231" s="367">
        <f>Mesa!R46</f>
        <v>24</v>
      </c>
      <c r="D231" s="353">
        <f>Mesa!S46</f>
        <v>22.587570701469225</v>
      </c>
      <c r="E231" s="15">
        <f>Mesa!T46</f>
        <v>25.380527651654628</v>
      </c>
      <c r="F231" s="208">
        <f>Mesa!U46</f>
        <v>28.054568545096146</v>
      </c>
      <c r="G231" s="15">
        <f>Mesa!V46</f>
        <v>29.411408334607547</v>
      </c>
    </row>
    <row r="232" spans="2:7" x14ac:dyDescent="0.25">
      <c r="B232" s="348" t="s">
        <v>211</v>
      </c>
      <c r="C232" s="367">
        <f>Mesa!R47</f>
        <v>24</v>
      </c>
      <c r="D232" s="353">
        <f>Mesa!S47</f>
        <v>25.907090588028606</v>
      </c>
      <c r="E232" s="15">
        <f>Mesa!T47</f>
        <v>27.965722614013348</v>
      </c>
      <c r="F232" s="208">
        <f>Mesa!U47</f>
        <v>30.187937880038497</v>
      </c>
      <c r="G232" s="15">
        <f>Mesa!V47</f>
        <v>32.586735055164063</v>
      </c>
    </row>
    <row r="233" spans="2:7" x14ac:dyDescent="0.25">
      <c r="B233" s="349" t="s">
        <v>214</v>
      </c>
      <c r="C233" s="367"/>
      <c r="D233" s="353"/>
      <c r="E233" s="15"/>
      <c r="F233" s="208"/>
      <c r="G233" s="15"/>
    </row>
    <row r="234" spans="2:7" x14ac:dyDescent="0.25">
      <c r="B234" s="348" t="s">
        <v>209</v>
      </c>
      <c r="C234" s="367">
        <f>Mesa!R58</f>
        <v>28</v>
      </c>
      <c r="D234" s="353">
        <f>Mesa!S58</f>
        <v>29.039684683147481</v>
      </c>
      <c r="E234" s="15">
        <f>Mesa!T58</f>
        <v>32.630446622044865</v>
      </c>
      <c r="F234" s="208">
        <f>Mesa!U58</f>
        <v>36.068324267308085</v>
      </c>
      <c r="G234" s="15">
        <f>Mesa!V58</f>
        <v>37.812743805545388</v>
      </c>
    </row>
    <row r="235" spans="2:7" x14ac:dyDescent="0.25">
      <c r="B235" s="348" t="s">
        <v>210</v>
      </c>
      <c r="C235" s="367">
        <f>Mesa!R59</f>
        <v>28</v>
      </c>
      <c r="D235" s="353">
        <f>Mesa!S59</f>
        <v>26.267462428250258</v>
      </c>
      <c r="E235" s="15">
        <f>Mesa!T59</f>
        <v>29.515438614903363</v>
      </c>
      <c r="F235" s="208">
        <f>Mesa!U59</f>
        <v>32.625125337234728</v>
      </c>
      <c r="G235" s="15">
        <f>Mesa!V59</f>
        <v>34.203016942454028</v>
      </c>
    </row>
    <row r="236" spans="2:7" x14ac:dyDescent="0.25">
      <c r="B236" s="348" t="s">
        <v>211</v>
      </c>
      <c r="C236" s="367">
        <f>Mesa!R60</f>
        <v>28</v>
      </c>
      <c r="D236" s="353">
        <f>Mesa!S60</f>
        <v>30.127787429661602</v>
      </c>
      <c r="E236" s="15">
        <f>Mesa!T60</f>
        <v>32.521804923213026</v>
      </c>
      <c r="F236" s="208">
        <f>Mesa!U60</f>
        <v>35.106056092994777</v>
      </c>
      <c r="G236" s="15">
        <f>Mesa!V60</f>
        <v>37.89565730790121</v>
      </c>
    </row>
    <row r="237" spans="2:7" x14ac:dyDescent="0.25">
      <c r="B237" s="319"/>
      <c r="C237" s="367"/>
      <c r="D237" s="353"/>
      <c r="E237" s="15"/>
      <c r="F237" s="353"/>
      <c r="G237" s="321"/>
    </row>
    <row r="238" spans="2:7" x14ac:dyDescent="0.25">
      <c r="B238" s="11" t="s">
        <v>34</v>
      </c>
      <c r="C238" s="369"/>
      <c r="D238" s="353"/>
      <c r="E238" s="15"/>
      <c r="F238" s="357"/>
      <c r="G238" s="360"/>
    </row>
    <row r="239" spans="2:7" x14ac:dyDescent="0.25">
      <c r="B239" s="349" t="s">
        <v>213</v>
      </c>
      <c r="C239" s="367"/>
      <c r="D239" s="353"/>
      <c r="E239" s="15"/>
      <c r="F239" s="208"/>
      <c r="G239" s="15"/>
    </row>
    <row r="240" spans="2:7" x14ac:dyDescent="0.25">
      <c r="B240" s="348" t="s">
        <v>209</v>
      </c>
      <c r="C240" s="367">
        <f>Monarch!R45</f>
        <v>64</v>
      </c>
      <c r="D240" s="353">
        <f>Monarch!S45</f>
        <v>64.735132671577347</v>
      </c>
      <c r="E240" s="15">
        <f>Monarch!T45</f>
        <v>52.214862895329375</v>
      </c>
      <c r="F240" s="208">
        <f>Monarch!U45</f>
        <v>54.397888580348742</v>
      </c>
      <c r="G240" s="15">
        <f>Monarch!V45</f>
        <v>70.336083100733276</v>
      </c>
    </row>
    <row r="241" spans="2:7" x14ac:dyDescent="0.25">
      <c r="B241" s="348" t="s">
        <v>210</v>
      </c>
      <c r="C241" s="367">
        <f>Monarch!R46</f>
        <v>64</v>
      </c>
      <c r="D241" s="353">
        <f>Monarch!S46</f>
        <v>50.851970334288978</v>
      </c>
      <c r="E241" s="15">
        <f>Monarch!T46</f>
        <v>41.016810337488693</v>
      </c>
      <c r="F241" s="208">
        <f>Monarch!U46</f>
        <v>42.7316621156845</v>
      </c>
      <c r="G241" s="15">
        <f>Monarch!V46</f>
        <v>55.251735242661738</v>
      </c>
    </row>
    <row r="242" spans="2:7" x14ac:dyDescent="0.25">
      <c r="B242" s="348" t="s">
        <v>211</v>
      </c>
      <c r="C242" s="367">
        <f>Monarch!R47</f>
        <v>64</v>
      </c>
      <c r="D242" s="353">
        <f>Monarch!S47</f>
        <v>66.446083195808811</v>
      </c>
      <c r="E242" s="15">
        <f>Monarch!T47</f>
        <v>68.985655813505403</v>
      </c>
      <c r="F242" s="208">
        <f>Monarch!U47</f>
        <v>71.62229102346268</v>
      </c>
      <c r="G242" s="15">
        <f>Monarch!V47</f>
        <v>74.359698562803615</v>
      </c>
    </row>
    <row r="243" spans="2:7" x14ac:dyDescent="0.25">
      <c r="B243" s="349" t="s">
        <v>214</v>
      </c>
      <c r="C243" s="367"/>
      <c r="D243" s="353"/>
      <c r="E243" s="15"/>
      <c r="F243" s="208"/>
      <c r="G243" s="15"/>
    </row>
    <row r="244" spans="2:7" x14ac:dyDescent="0.25">
      <c r="B244" s="348" t="s">
        <v>209</v>
      </c>
      <c r="C244" s="367">
        <f>Monarch!R58</f>
        <v>43</v>
      </c>
      <c r="D244" s="353">
        <f>Monarch!S58</f>
        <v>62.485132671577347</v>
      </c>
      <c r="E244" s="15">
        <f>Monarch!T58</f>
        <v>49.964862895329375</v>
      </c>
      <c r="F244" s="208">
        <f>Monarch!U58</f>
        <v>52.147888580348742</v>
      </c>
      <c r="G244" s="15">
        <f>Monarch!V58</f>
        <v>68.086083100733276</v>
      </c>
    </row>
    <row r="245" spans="2:7" x14ac:dyDescent="0.25">
      <c r="B245" s="348" t="s">
        <v>210</v>
      </c>
      <c r="C245" s="367">
        <f>Monarch!R59</f>
        <v>43</v>
      </c>
      <c r="D245" s="353">
        <f>Monarch!S59</f>
        <v>48.601970334288978</v>
      </c>
      <c r="E245" s="15">
        <f>Monarch!T59</f>
        <v>38.766810337488693</v>
      </c>
      <c r="F245" s="208">
        <f>Monarch!U59</f>
        <v>40.4816621156845</v>
      </c>
      <c r="G245" s="15">
        <f>Monarch!V59</f>
        <v>53.001735242661738</v>
      </c>
    </row>
    <row r="246" spans="2:7" x14ac:dyDescent="0.25">
      <c r="B246" s="348" t="s">
        <v>211</v>
      </c>
      <c r="C246" s="367">
        <f>Monarch!R60</f>
        <v>43</v>
      </c>
      <c r="D246" s="353">
        <f>Monarch!S60</f>
        <v>64.196083195808811</v>
      </c>
      <c r="E246" s="15">
        <f>Monarch!T60</f>
        <v>66.735655813505403</v>
      </c>
      <c r="F246" s="208">
        <f>Monarch!U60</f>
        <v>69.37229102346268</v>
      </c>
      <c r="G246" s="15">
        <f>Monarch!V60</f>
        <v>72.109698562803615</v>
      </c>
    </row>
    <row r="247" spans="2:7" x14ac:dyDescent="0.25">
      <c r="B247" s="319"/>
      <c r="C247" s="367"/>
      <c r="D247" s="353"/>
      <c r="E247" s="15"/>
      <c r="F247" s="353"/>
      <c r="G247" s="321"/>
    </row>
    <row r="248" spans="2:7" x14ac:dyDescent="0.25">
      <c r="B248" s="11" t="s">
        <v>35</v>
      </c>
      <c r="C248" s="369"/>
      <c r="D248" s="353"/>
      <c r="E248" s="15"/>
      <c r="F248" s="357"/>
      <c r="G248" s="360"/>
    </row>
    <row r="249" spans="2:7" x14ac:dyDescent="0.25">
      <c r="B249" s="349" t="s">
        <v>213</v>
      </c>
      <c r="C249" s="367"/>
      <c r="D249" s="353"/>
      <c r="E249" s="15"/>
      <c r="F249" s="208"/>
      <c r="G249" s="15"/>
    </row>
    <row r="250" spans="2:7" x14ac:dyDescent="0.25">
      <c r="B250" s="348" t="s">
        <v>209</v>
      </c>
      <c r="C250" s="367">
        <f>Nederland!R45</f>
        <v>28</v>
      </c>
      <c r="D250" s="353">
        <f>Nederland!S45</f>
        <v>28.791200065869599</v>
      </c>
      <c r="E250" s="15">
        <f>Nederland!T45</f>
        <v>26.234165051546732</v>
      </c>
      <c r="F250" s="208">
        <f>Nederland!U45</f>
        <v>23.507668288039014</v>
      </c>
      <c r="G250" s="15">
        <f>Nederland!V45</f>
        <v>23.147916452786571</v>
      </c>
    </row>
    <row r="251" spans="2:7" x14ac:dyDescent="0.25">
      <c r="B251" s="348" t="s">
        <v>210</v>
      </c>
      <c r="C251" s="367">
        <f>Nederland!R46</f>
        <v>28</v>
      </c>
      <c r="D251" s="353">
        <f>Nederland!S46</f>
        <v>34.051894482477323</v>
      </c>
      <c r="E251" s="15">
        <f>Nederland!T46</f>
        <v>31.027641019734684</v>
      </c>
      <c r="F251" s="208">
        <f>Nederland!U46</f>
        <v>27.80296195511173</v>
      </c>
      <c r="G251" s="15">
        <f>Nederland!V46</f>
        <v>26.31572924655984</v>
      </c>
    </row>
    <row r="252" spans="2:7" x14ac:dyDescent="0.25">
      <c r="B252" s="348" t="s">
        <v>211</v>
      </c>
      <c r="C252" s="367">
        <f>Nederland!R47</f>
        <v>28</v>
      </c>
      <c r="D252" s="353">
        <f>Nederland!S47</f>
        <v>26.741478664796666</v>
      </c>
      <c r="E252" s="15">
        <f>Nederland!T47</f>
        <v>25.539524327849115</v>
      </c>
      <c r="F252" s="208">
        <f>Nederland!U47</f>
        <v>24.391594461508305</v>
      </c>
      <c r="G252" s="15">
        <f>Nederland!V47</f>
        <v>23.295260817599885</v>
      </c>
    </row>
    <row r="253" spans="2:7" x14ac:dyDescent="0.25">
      <c r="B253" s="349" t="s">
        <v>214</v>
      </c>
      <c r="C253" s="367"/>
      <c r="D253" s="353"/>
      <c r="E253" s="15"/>
      <c r="F253" s="208"/>
      <c r="G253" s="15"/>
    </row>
    <row r="254" spans="2:7" x14ac:dyDescent="0.25">
      <c r="B254" s="348" t="s">
        <v>209</v>
      </c>
      <c r="C254" s="367">
        <f>Nederland!R58</f>
        <v>25</v>
      </c>
      <c r="D254" s="353">
        <f>Nederland!S58</f>
        <v>25.168292118663167</v>
      </c>
      <c r="E254" s="15">
        <f>Nederland!T58</f>
        <v>22.933018700018184</v>
      </c>
      <c r="F254" s="208">
        <f>Nederland!U58</f>
        <v>20.549607558851523</v>
      </c>
      <c r="G254" s="15">
        <f>Nederland!V58</f>
        <v>20.235124687031529</v>
      </c>
    </row>
    <row r="255" spans="2:7" x14ac:dyDescent="0.25">
      <c r="B255" s="348" t="s">
        <v>210</v>
      </c>
      <c r="C255" s="367">
        <f>Nederland!R59</f>
        <v>25</v>
      </c>
      <c r="D255" s="353">
        <f>Nederland!S59</f>
        <v>29.767013030653207</v>
      </c>
      <c r="E255" s="15">
        <f>Nederland!T59</f>
        <v>27.1233130661833</v>
      </c>
      <c r="F255" s="208">
        <f>Nederland!U59</f>
        <v>24.304407827718499</v>
      </c>
      <c r="G255" s="15">
        <f>Nederland!V59</f>
        <v>23.004319357226532</v>
      </c>
    </row>
    <row r="256" spans="2:7" x14ac:dyDescent="0.25">
      <c r="B256" s="348" t="s">
        <v>211</v>
      </c>
      <c r="C256" s="367">
        <f>Nederland!R60</f>
        <v>25</v>
      </c>
      <c r="D256" s="353">
        <f>Nederland!S60</f>
        <v>23.376495081163718</v>
      </c>
      <c r="E256" s="15">
        <f>Nederland!T60</f>
        <v>22.325787302523704</v>
      </c>
      <c r="F256" s="208">
        <f>Nederland!U60</f>
        <v>21.322305886615212</v>
      </c>
      <c r="G256" s="15">
        <f>Nederland!V60</f>
        <v>20.363928141113892</v>
      </c>
    </row>
    <row r="257" spans="2:7" x14ac:dyDescent="0.25">
      <c r="B257" s="319"/>
      <c r="C257" s="367"/>
      <c r="D257" s="353"/>
      <c r="E257" s="15"/>
      <c r="F257" s="353"/>
      <c r="G257" s="321"/>
    </row>
    <row r="258" spans="2:7" x14ac:dyDescent="0.25">
      <c r="B258" s="11" t="s">
        <v>36</v>
      </c>
      <c r="C258" s="369"/>
      <c r="D258" s="353"/>
      <c r="E258" s="15"/>
      <c r="F258" s="357"/>
      <c r="G258" s="360"/>
    </row>
    <row r="259" spans="2:7" x14ac:dyDescent="0.25">
      <c r="B259" s="349" t="s">
        <v>213</v>
      </c>
      <c r="C259" s="367"/>
      <c r="D259" s="353"/>
      <c r="E259" s="15"/>
      <c r="F259" s="208"/>
      <c r="G259" s="15"/>
    </row>
    <row r="260" spans="2:7" x14ac:dyDescent="0.25">
      <c r="B260" s="348" t="s">
        <v>209</v>
      </c>
      <c r="C260" s="367">
        <f>Ryan!R45</f>
        <v>81</v>
      </c>
      <c r="D260" s="353">
        <f>Ryan!S45</f>
        <v>77.353951906320475</v>
      </c>
      <c r="E260" s="15">
        <f>Ryan!T45</f>
        <v>88.576787638918049</v>
      </c>
      <c r="F260" s="208">
        <f>Ryan!U45</f>
        <v>87.383292825664114</v>
      </c>
      <c r="G260" s="15">
        <f>Ryan!V45</f>
        <v>84.971546781708966</v>
      </c>
    </row>
    <row r="261" spans="2:7" x14ac:dyDescent="0.25">
      <c r="B261" s="348" t="s">
        <v>210</v>
      </c>
      <c r="C261" s="367">
        <f>Ryan!R46</f>
        <v>81</v>
      </c>
      <c r="D261" s="353">
        <f>Ryan!S46</f>
        <v>87.663355216979525</v>
      </c>
      <c r="E261" s="15">
        <f>Ryan!T46</f>
        <v>100.38192241520078</v>
      </c>
      <c r="F261" s="208">
        <f>Ryan!U46</f>
        <v>99.029363726400902</v>
      </c>
      <c r="G261" s="15">
        <f>Ryan!V46</f>
        <v>96.296190502097787</v>
      </c>
    </row>
    <row r="262" spans="2:7" x14ac:dyDescent="0.25">
      <c r="B262" s="348" t="s">
        <v>211</v>
      </c>
      <c r="C262" s="367">
        <f>Ryan!R47</f>
        <v>81</v>
      </c>
      <c r="D262" s="353">
        <f>Ryan!S47</f>
        <v>82.194699451253129</v>
      </c>
      <c r="E262" s="15">
        <f>Ryan!T47</f>
        <v>83.407019973849771</v>
      </c>
      <c r="F262" s="208">
        <f>Ryan!U47</f>
        <v>84.637221467595651</v>
      </c>
      <c r="G262" s="15">
        <f>Ryan!V47</f>
        <v>85.885567665656467</v>
      </c>
    </row>
    <row r="263" spans="2:7" x14ac:dyDescent="0.25">
      <c r="B263" s="349" t="s">
        <v>214</v>
      </c>
      <c r="C263" s="367"/>
      <c r="D263" s="353"/>
      <c r="E263" s="15"/>
      <c r="F263" s="208"/>
      <c r="G263" s="15"/>
    </row>
    <row r="264" spans="2:7" x14ac:dyDescent="0.25">
      <c r="B264" s="348" t="s">
        <v>209</v>
      </c>
      <c r="C264" s="367">
        <f>Ryan!R58</f>
        <v>57</v>
      </c>
      <c r="D264" s="353">
        <f>Ryan!S58</f>
        <v>43.853951906320475</v>
      </c>
      <c r="E264" s="15">
        <f>Ryan!T58</f>
        <v>55.076787638918049</v>
      </c>
      <c r="F264" s="208">
        <f>Ryan!U58</f>
        <v>53.883292825664114</v>
      </c>
      <c r="G264" s="15">
        <f>Ryan!V58</f>
        <v>51.471546781708966</v>
      </c>
    </row>
    <row r="265" spans="2:7" x14ac:dyDescent="0.25">
      <c r="B265" s="348" t="s">
        <v>210</v>
      </c>
      <c r="C265" s="367">
        <f>Ryan!R59</f>
        <v>57</v>
      </c>
      <c r="D265" s="353">
        <f>Ryan!S59</f>
        <v>54.163355216979525</v>
      </c>
      <c r="E265" s="15">
        <f>Ryan!T59</f>
        <v>66.881922415200776</v>
      </c>
      <c r="F265" s="208">
        <f>Ryan!U59</f>
        <v>65.529363726400902</v>
      </c>
      <c r="G265" s="15">
        <f>Ryan!V59</f>
        <v>62.796190502097787</v>
      </c>
    </row>
    <row r="266" spans="2:7" x14ac:dyDescent="0.25">
      <c r="B266" s="348" t="s">
        <v>211</v>
      </c>
      <c r="C266" s="367">
        <f>Ryan!R60</f>
        <v>57</v>
      </c>
      <c r="D266" s="353">
        <f>Ryan!S60</f>
        <v>48.694699451253129</v>
      </c>
      <c r="E266" s="15">
        <f>Ryan!T60</f>
        <v>49.907019973849771</v>
      </c>
      <c r="F266" s="208">
        <f>Ryan!U60</f>
        <v>51.137221467595651</v>
      </c>
      <c r="G266" s="15">
        <f>Ryan!V60</f>
        <v>52.385567665656467</v>
      </c>
    </row>
    <row r="267" spans="2:7" x14ac:dyDescent="0.25">
      <c r="B267" s="319"/>
      <c r="C267" s="367"/>
      <c r="D267" s="353"/>
      <c r="E267" s="15"/>
      <c r="F267" s="353"/>
      <c r="G267" s="321"/>
    </row>
    <row r="268" spans="2:7" x14ac:dyDescent="0.25">
      <c r="B268" s="11" t="s">
        <v>37</v>
      </c>
      <c r="C268" s="369"/>
      <c r="D268" s="353"/>
      <c r="E268" s="15"/>
      <c r="F268" s="357"/>
      <c r="G268" s="360"/>
    </row>
    <row r="269" spans="2:7" x14ac:dyDescent="0.25">
      <c r="B269" s="349" t="s">
        <v>213</v>
      </c>
      <c r="C269" s="367"/>
      <c r="D269" s="353"/>
      <c r="E269" s="15"/>
      <c r="F269" s="208"/>
      <c r="G269" s="15"/>
    </row>
    <row r="270" spans="2:7" x14ac:dyDescent="0.25">
      <c r="B270" s="348" t="s">
        <v>209</v>
      </c>
      <c r="C270" s="367">
        <f>Sanchez!R45</f>
        <v>106</v>
      </c>
      <c r="D270" s="353">
        <f>Sanchez!S45</f>
        <v>131.29017116894644</v>
      </c>
      <c r="E270" s="15">
        <f>Sanchez!T45</f>
        <v>122.38524973790184</v>
      </c>
      <c r="F270" s="208">
        <f>Sanchez!U45</f>
        <v>134.36735437383666</v>
      </c>
      <c r="G270" s="15">
        <f>Sanchez!V45</f>
        <v>146.27617617743769</v>
      </c>
    </row>
    <row r="271" spans="2:7" x14ac:dyDescent="0.25">
      <c r="B271" s="348" t="s">
        <v>210</v>
      </c>
      <c r="C271" s="367">
        <f>Sanchez!R46</f>
        <v>106</v>
      </c>
      <c r="D271" s="353">
        <f>Sanchez!S46</f>
        <v>104.84843006418092</v>
      </c>
      <c r="E271" s="15">
        <f>Sanchez!T46</f>
        <v>97.736953069544001</v>
      </c>
      <c r="F271" s="208">
        <f>Sanchez!U46</f>
        <v>107.30587090061206</v>
      </c>
      <c r="G271" s="15">
        <f>Sanchez!V46</f>
        <v>116.8162650063133</v>
      </c>
    </row>
    <row r="272" spans="2:7" x14ac:dyDescent="0.25">
      <c r="B272" s="348" t="s">
        <v>211</v>
      </c>
      <c r="C272" s="367">
        <f>Sanchez!R47</f>
        <v>106</v>
      </c>
      <c r="D272" s="353">
        <f>Sanchez!S47</f>
        <v>111.80827383478884</v>
      </c>
      <c r="E272" s="15">
        <f>Sanchez!T47</f>
        <v>117.93481224448232</v>
      </c>
      <c r="F272" s="208">
        <f>Sanchez!U47</f>
        <v>124.39705454797628</v>
      </c>
      <c r="G272" s="15">
        <f>Sanchez!V47</f>
        <v>131.21339565227638</v>
      </c>
    </row>
    <row r="273" spans="2:7" x14ac:dyDescent="0.25">
      <c r="B273" s="349" t="s">
        <v>214</v>
      </c>
      <c r="C273" s="367"/>
      <c r="D273" s="353"/>
      <c r="E273" s="15"/>
      <c r="F273" s="208"/>
      <c r="G273" s="15"/>
    </row>
    <row r="274" spans="2:7" x14ac:dyDescent="0.25">
      <c r="B274" s="348" t="s">
        <v>209</v>
      </c>
      <c r="C274" s="367">
        <f>Sanchez!R58</f>
        <v>37</v>
      </c>
      <c r="D274" s="353">
        <f>Sanchez!S58</f>
        <v>81.165171168946443</v>
      </c>
      <c r="E274" s="15">
        <f>Sanchez!T58</f>
        <v>72.260249737901844</v>
      </c>
      <c r="F274" s="208">
        <f>Sanchez!U58</f>
        <v>84.242354373836662</v>
      </c>
      <c r="G274" s="15">
        <f>Sanchez!V58</f>
        <v>96.151176177437691</v>
      </c>
    </row>
    <row r="275" spans="2:7" x14ac:dyDescent="0.25">
      <c r="B275" s="348" t="s">
        <v>210</v>
      </c>
      <c r="C275" s="367">
        <f>Sanchez!R59</f>
        <v>37</v>
      </c>
      <c r="D275" s="353">
        <f>Sanchez!S59</f>
        <v>54.723430064180917</v>
      </c>
      <c r="E275" s="15">
        <f>Sanchez!T59</f>
        <v>47.611953069544001</v>
      </c>
      <c r="F275" s="208">
        <f>Sanchez!U59</f>
        <v>57.180870900612064</v>
      </c>
      <c r="G275" s="15">
        <f>Sanchez!V59</f>
        <v>66.691265006313301</v>
      </c>
    </row>
    <row r="276" spans="2:7" x14ac:dyDescent="0.25">
      <c r="B276" s="348" t="s">
        <v>211</v>
      </c>
      <c r="C276" s="367">
        <f>Sanchez!R60</f>
        <v>37</v>
      </c>
      <c r="D276" s="353">
        <f>Sanchez!S60</f>
        <v>61.683273834788835</v>
      </c>
      <c r="E276" s="15">
        <f>Sanchez!T60</f>
        <v>67.809812244482316</v>
      </c>
      <c r="F276" s="208">
        <f>Sanchez!U60</f>
        <v>74.272054547976282</v>
      </c>
      <c r="G276" s="15">
        <f>Sanchez!V60</f>
        <v>81.088395652276375</v>
      </c>
    </row>
    <row r="277" spans="2:7" x14ac:dyDescent="0.25">
      <c r="B277" s="319"/>
      <c r="C277" s="367"/>
      <c r="D277" s="353"/>
      <c r="E277" s="15"/>
      <c r="F277" s="353"/>
      <c r="G277" s="321"/>
    </row>
    <row r="278" spans="2:7" x14ac:dyDescent="0.25">
      <c r="B278" s="11" t="s">
        <v>38</v>
      </c>
      <c r="C278" s="369"/>
      <c r="D278" s="353"/>
      <c r="E278" s="15"/>
      <c r="F278" s="357"/>
      <c r="G278" s="360"/>
    </row>
    <row r="279" spans="2:7" x14ac:dyDescent="0.25">
      <c r="B279" s="349" t="s">
        <v>213</v>
      </c>
      <c r="C279" s="367"/>
      <c r="D279" s="353"/>
      <c r="E279" s="15"/>
      <c r="F279" s="208"/>
      <c r="G279" s="15"/>
    </row>
    <row r="280" spans="2:7" x14ac:dyDescent="0.25">
      <c r="B280" s="348" t="s">
        <v>209</v>
      </c>
      <c r="C280" s="367">
        <f>Superior!R45</f>
        <v>54</v>
      </c>
      <c r="D280" s="353">
        <f>Superior!S45</f>
        <v>55.19430034754069</v>
      </c>
      <c r="E280" s="15">
        <f>Superior!T45</f>
        <v>56.150620302032223</v>
      </c>
      <c r="F280" s="208">
        <f>Superior!U45</f>
        <v>51.15318067483576</v>
      </c>
      <c r="G280" s="15">
        <f>Superior!V45</f>
        <v>49.549992021845469</v>
      </c>
    </row>
    <row r="281" spans="2:7" x14ac:dyDescent="0.25">
      <c r="B281" s="348" t="s">
        <v>210</v>
      </c>
      <c r="C281" s="367">
        <f>Superior!R46</f>
        <v>54</v>
      </c>
      <c r="D281" s="353">
        <f>Superior!S46</f>
        <v>50.468464557368939</v>
      </c>
      <c r="E281" s="15">
        <f>Superior!T46</f>
        <v>51.342902668276359</v>
      </c>
      <c r="F281" s="208">
        <f>Superior!U46</f>
        <v>46.773352857613823</v>
      </c>
      <c r="G281" s="15">
        <f>Superior!V46</f>
        <v>35.448157959020186</v>
      </c>
    </row>
    <row r="282" spans="2:7" x14ac:dyDescent="0.25">
      <c r="B282" s="348" t="s">
        <v>211</v>
      </c>
      <c r="C282" s="367">
        <f>Superior!R47</f>
        <v>54</v>
      </c>
      <c r="D282" s="353">
        <f>Superior!S47</f>
        <v>52.145727751900431</v>
      </c>
      <c r="E282" s="15">
        <f>Superior!T47</f>
        <v>50.355128199542939</v>
      </c>
      <c r="F282" s="208">
        <f>Superior!U47</f>
        <v>48.626014926026116</v>
      </c>
      <c r="G282" s="15">
        <f>Superior!V47</f>
        <v>46.956276592451935</v>
      </c>
    </row>
    <row r="283" spans="2:7" x14ac:dyDescent="0.25">
      <c r="B283" s="349" t="s">
        <v>214</v>
      </c>
      <c r="C283" s="367"/>
      <c r="D283" s="353"/>
      <c r="E283" s="15"/>
      <c r="F283" s="208"/>
      <c r="G283" s="15"/>
    </row>
    <row r="284" spans="2:7" x14ac:dyDescent="0.25">
      <c r="B284" s="348" t="s">
        <v>209</v>
      </c>
      <c r="C284" s="367">
        <f>Superior!R58</f>
        <v>79</v>
      </c>
      <c r="D284" s="353">
        <f>Superior!S58</f>
        <v>62.56930034754069</v>
      </c>
      <c r="E284" s="15">
        <f>Superior!T58</f>
        <v>63.525620302032223</v>
      </c>
      <c r="F284" s="208">
        <f>Superior!U58</f>
        <v>58.52818067483576</v>
      </c>
      <c r="G284" s="15">
        <f>Superior!V58</f>
        <v>56.924992021845469</v>
      </c>
    </row>
    <row r="285" spans="2:7" x14ac:dyDescent="0.25">
      <c r="B285" s="348" t="s">
        <v>210</v>
      </c>
      <c r="C285" s="367">
        <f>Superior!R59</f>
        <v>79</v>
      </c>
      <c r="D285" s="353">
        <f>Superior!S59</f>
        <v>57.843464557368939</v>
      </c>
      <c r="E285" s="15">
        <f>Superior!T59</f>
        <v>58.717902668276359</v>
      </c>
      <c r="F285" s="208">
        <f>Superior!U59</f>
        <v>54.148352857613823</v>
      </c>
      <c r="G285" s="15">
        <f>Superior!V59</f>
        <v>42.823157959020186</v>
      </c>
    </row>
    <row r="286" spans="2:7" x14ac:dyDescent="0.25">
      <c r="B286" s="348" t="s">
        <v>211</v>
      </c>
      <c r="C286" s="367">
        <f>Superior!R60</f>
        <v>79</v>
      </c>
      <c r="D286" s="353">
        <f>Superior!S60</f>
        <v>59.520727751900431</v>
      </c>
      <c r="E286" s="15">
        <f>Superior!T60</f>
        <v>57.730128199542939</v>
      </c>
      <c r="F286" s="208">
        <f>Superior!U60</f>
        <v>56.001014926026116</v>
      </c>
      <c r="G286" s="15">
        <f>Superior!V60</f>
        <v>54.331276592451935</v>
      </c>
    </row>
    <row r="287" spans="2:7" x14ac:dyDescent="0.25">
      <c r="B287" s="319"/>
      <c r="C287" s="367"/>
      <c r="D287" s="353"/>
      <c r="E287" s="15"/>
      <c r="F287" s="353"/>
      <c r="G287" s="321"/>
    </row>
    <row r="288" spans="2:7" x14ac:dyDescent="0.25">
      <c r="B288" s="11" t="s">
        <v>39</v>
      </c>
      <c r="C288" s="369"/>
      <c r="D288" s="353"/>
      <c r="E288" s="15"/>
      <c r="F288" s="357"/>
      <c r="G288" s="360"/>
    </row>
    <row r="289" spans="2:7" x14ac:dyDescent="0.25">
      <c r="B289" s="349" t="s">
        <v>213</v>
      </c>
      <c r="C289" s="367"/>
      <c r="D289" s="353"/>
      <c r="E289" s="15"/>
      <c r="F289" s="208"/>
      <c r="G289" s="15"/>
    </row>
    <row r="290" spans="2:7" x14ac:dyDescent="0.25">
      <c r="B290" s="348" t="s">
        <v>209</v>
      </c>
      <c r="C290" s="367">
        <f>Whittier!R45</f>
        <v>42</v>
      </c>
      <c r="D290" s="353">
        <f>Whittier!S45</f>
        <v>49.268751266760717</v>
      </c>
      <c r="E290" s="15">
        <f>Whittier!T45</f>
        <v>47.971504738829005</v>
      </c>
      <c r="F290" s="208">
        <f>Whittier!U45</f>
        <v>41.634271083023926</v>
      </c>
      <c r="G290" s="15">
        <f>Whittier!V45</f>
        <v>39.598242457408247</v>
      </c>
    </row>
    <row r="291" spans="2:7" x14ac:dyDescent="0.25">
      <c r="B291" s="348" t="s">
        <v>210</v>
      </c>
      <c r="C291" s="367">
        <f>Whittier!R46</f>
        <v>42</v>
      </c>
      <c r="D291" s="353">
        <f>Whittier!S46</f>
        <v>43.413662416026277</v>
      </c>
      <c r="E291" s="15">
        <f>Whittier!T46</f>
        <v>42.270580414027478</v>
      </c>
      <c r="F291" s="208">
        <f>Whittier!U46</f>
        <v>36.686462377526439</v>
      </c>
      <c r="G291" s="15">
        <f>Whittier!V46</f>
        <v>34.664201717691626</v>
      </c>
    </row>
    <row r="292" spans="2:7" x14ac:dyDescent="0.25">
      <c r="B292" s="348" t="s">
        <v>211</v>
      </c>
      <c r="C292" s="367">
        <f>Whittier!R47</f>
        <v>42</v>
      </c>
      <c r="D292" s="353">
        <f>Whittier!S47</f>
        <v>41.640150999261778</v>
      </c>
      <c r="E292" s="15">
        <f>Whittier!T47</f>
        <v>41.283385124793369</v>
      </c>
      <c r="F292" s="208">
        <f>Whittier!U47</f>
        <v>40.929675960882705</v>
      </c>
      <c r="G292" s="15">
        <f>Whittier!V47</f>
        <v>40.578997318143109</v>
      </c>
    </row>
    <row r="293" spans="2:7" x14ac:dyDescent="0.25">
      <c r="B293" s="349" t="s">
        <v>214</v>
      </c>
      <c r="C293" s="367"/>
      <c r="D293" s="353"/>
      <c r="E293" s="15"/>
      <c r="F293" s="208"/>
      <c r="G293" s="15"/>
    </row>
    <row r="294" spans="2:7" x14ac:dyDescent="0.25">
      <c r="B294" s="348" t="s">
        <v>209</v>
      </c>
      <c r="C294" s="367">
        <f>Whittier!R58</f>
        <v>38</v>
      </c>
      <c r="D294" s="353">
        <f>Whittier!S58</f>
        <v>40.471553013076729</v>
      </c>
      <c r="E294" s="15">
        <f>Whittier!T58</f>
        <v>39.405936769994916</v>
      </c>
      <c r="F294" s="208">
        <f>Whittier!U58</f>
        <v>34.200249975367292</v>
      </c>
      <c r="G294" s="15">
        <f>Whittier!V58</f>
        <v>32.527765117539388</v>
      </c>
    </row>
    <row r="295" spans="2:7" x14ac:dyDescent="0.25">
      <c r="B295" s="348" t="s">
        <v>210</v>
      </c>
      <c r="C295" s="367">
        <f>Whittier!R59</f>
        <v>38</v>
      </c>
      <c r="D295" s="353">
        <f>Whittier!S59</f>
        <v>35.66192149764106</v>
      </c>
      <c r="E295" s="15">
        <f>Whittier!T59</f>
        <v>34.722942882337712</v>
      </c>
      <c r="F295" s="208">
        <f>Whittier!U59</f>
        <v>30.135898897360569</v>
      </c>
      <c r="G295" s="15">
        <f>Whittier!V59</f>
        <v>28.474723661608643</v>
      </c>
    </row>
    <row r="296" spans="2:7" x14ac:dyDescent="0.25">
      <c r="B296" s="348" t="s">
        <v>211</v>
      </c>
      <c r="C296" s="367">
        <f>Whittier!R60</f>
        <v>38</v>
      </c>
      <c r="D296" s="353">
        <f>Whittier!S60</f>
        <v>34.205080001207492</v>
      </c>
      <c r="E296" s="15">
        <f>Whittier!T60</f>
        <v>33.912016576002593</v>
      </c>
      <c r="F296" s="208">
        <f>Whittier!U60</f>
        <v>33.621464069386107</v>
      </c>
      <c r="G296" s="15">
        <f>Whittier!V60</f>
        <v>33.333400968225995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4103-F98B-478F-9AD1-BC368E408C35}">
  <dimension ref="A1:W51"/>
  <sheetViews>
    <sheetView topLeftCell="A10" workbookViewId="0">
      <selection activeCell="X31" sqref="X31"/>
    </sheetView>
  </sheetViews>
  <sheetFormatPr defaultRowHeight="15" x14ac:dyDescent="0.25"/>
  <cols>
    <col min="12" max="12" width="9.140625" customWidth="1"/>
    <col min="13" max="23" width="9.140625" hidden="1" customWidth="1"/>
  </cols>
  <sheetData>
    <row r="1" spans="1:21" ht="15.75" x14ac:dyDescent="0.25">
      <c r="A1" s="190" t="s">
        <v>95</v>
      </c>
      <c r="B1" s="191"/>
      <c r="C1" s="192" t="s">
        <v>96</v>
      </c>
      <c r="D1" s="191"/>
      <c r="E1" s="191"/>
      <c r="F1" s="191"/>
      <c r="G1" s="191"/>
      <c r="H1" s="191"/>
      <c r="I1" s="191"/>
      <c r="J1" s="193"/>
    </row>
    <row r="2" spans="1:21" x14ac:dyDescent="0.25">
      <c r="A2" s="194" t="s">
        <v>179</v>
      </c>
      <c r="B2" s="54"/>
      <c r="C2" s="54"/>
      <c r="D2" s="54"/>
      <c r="E2" s="54"/>
      <c r="F2" s="54"/>
      <c r="G2" s="106"/>
      <c r="H2" s="106"/>
      <c r="I2" s="106"/>
      <c r="J2" s="62"/>
    </row>
    <row r="3" spans="1:21" x14ac:dyDescent="0.25">
      <c r="A3" s="61" t="s">
        <v>97</v>
      </c>
      <c r="B3" s="54"/>
      <c r="C3" s="54"/>
      <c r="D3" s="195" t="s">
        <v>98</v>
      </c>
      <c r="E3" s="195" t="s">
        <v>99</v>
      </c>
      <c r="F3" s="196" t="s">
        <v>100</v>
      </c>
      <c r="G3" s="196" t="s">
        <v>101</v>
      </c>
      <c r="H3" s="196" t="s">
        <v>102</v>
      </c>
      <c r="I3" s="196" t="s">
        <v>103</v>
      </c>
      <c r="J3" s="197" t="s">
        <v>104</v>
      </c>
      <c r="N3" t="s">
        <v>98</v>
      </c>
      <c r="O3" t="s">
        <v>99</v>
      </c>
      <c r="P3" t="s">
        <v>100</v>
      </c>
      <c r="Q3" t="s">
        <v>101</v>
      </c>
      <c r="R3" t="s">
        <v>102</v>
      </c>
      <c r="S3" t="s">
        <v>103</v>
      </c>
      <c r="T3" t="s">
        <v>104</v>
      </c>
    </row>
    <row r="4" spans="1:21" x14ac:dyDescent="0.25">
      <c r="A4" s="61"/>
      <c r="B4" s="54"/>
      <c r="C4" s="198">
        <v>2000</v>
      </c>
      <c r="D4" s="199">
        <v>0.05</v>
      </c>
      <c r="E4" s="199">
        <v>0.12</v>
      </c>
      <c r="F4" s="200">
        <v>0.22</v>
      </c>
      <c r="G4" s="200">
        <v>0.33</v>
      </c>
      <c r="H4" s="200">
        <v>0.22</v>
      </c>
      <c r="I4" s="200">
        <v>0.06</v>
      </c>
      <c r="J4" s="201">
        <v>0</v>
      </c>
    </row>
    <row r="5" spans="1:21" x14ac:dyDescent="0.25">
      <c r="A5" s="61"/>
      <c r="B5" s="54"/>
      <c r="C5" s="54">
        <v>2010</v>
      </c>
      <c r="D5" s="202">
        <v>0.03</v>
      </c>
      <c r="E5" s="202">
        <v>0.09</v>
      </c>
      <c r="F5" s="202">
        <v>0.21</v>
      </c>
      <c r="G5" s="202">
        <v>0.36</v>
      </c>
      <c r="H5" s="202">
        <v>0.24</v>
      </c>
      <c r="I5" s="202">
        <v>0.06</v>
      </c>
      <c r="J5" s="201">
        <v>5.0000000000000001E-3</v>
      </c>
    </row>
    <row r="6" spans="1:21" x14ac:dyDescent="0.25">
      <c r="A6" s="61"/>
      <c r="B6" s="54"/>
      <c r="C6">
        <v>2022</v>
      </c>
      <c r="D6" s="202">
        <v>1.8412698412698412E-2</v>
      </c>
      <c r="E6" s="202">
        <v>6.2857142857142861E-2</v>
      </c>
      <c r="F6" s="202">
        <v>0.15047619047619049</v>
      </c>
      <c r="G6" s="202">
        <v>0.37396825396825395</v>
      </c>
      <c r="H6" s="202">
        <v>0.31492063492063493</v>
      </c>
      <c r="I6" s="202">
        <v>7.4285714285714288E-2</v>
      </c>
      <c r="J6" s="201">
        <v>5.0793650793650794E-3</v>
      </c>
      <c r="K6" s="203"/>
      <c r="M6" s="18">
        <v>2022</v>
      </c>
      <c r="N6">
        <v>29</v>
      </c>
      <c r="O6">
        <v>99</v>
      </c>
      <c r="P6">
        <v>237</v>
      </c>
      <c r="Q6">
        <v>589</v>
      </c>
      <c r="R6">
        <v>496</v>
      </c>
      <c r="S6">
        <v>117</v>
      </c>
      <c r="T6">
        <v>8</v>
      </c>
      <c r="U6">
        <f>SUM(N6:T6)</f>
        <v>1575</v>
      </c>
    </row>
    <row r="7" spans="1:21" x14ac:dyDescent="0.25">
      <c r="A7" s="61"/>
      <c r="B7" s="54"/>
      <c r="C7" s="54"/>
      <c r="D7" s="54"/>
      <c r="E7" s="54"/>
      <c r="F7" s="54"/>
      <c r="G7" s="54"/>
      <c r="H7" s="54"/>
      <c r="I7" s="54"/>
      <c r="J7" s="62"/>
      <c r="N7" s="20">
        <f>N6/1575</f>
        <v>1.8412698412698412E-2</v>
      </c>
      <c r="O7" s="20">
        <f t="shared" ref="O7:T7" si="0">O6/1575</f>
        <v>6.2857142857142861E-2</v>
      </c>
      <c r="P7" s="20">
        <f t="shared" si="0"/>
        <v>0.15047619047619049</v>
      </c>
      <c r="Q7" s="20">
        <f t="shared" si="0"/>
        <v>0.37396825396825395</v>
      </c>
      <c r="R7" s="20">
        <f t="shared" si="0"/>
        <v>0.31492063492063493</v>
      </c>
      <c r="S7" s="20">
        <f t="shared" si="0"/>
        <v>7.4285714285714288E-2</v>
      </c>
      <c r="T7" s="20">
        <f t="shared" si="0"/>
        <v>5.0793650793650794E-3</v>
      </c>
    </row>
    <row r="8" spans="1:21" x14ac:dyDescent="0.25">
      <c r="A8" s="61"/>
      <c r="B8" s="54"/>
      <c r="C8" s="54"/>
      <c r="D8" s="54"/>
      <c r="E8" s="54"/>
      <c r="F8" s="54"/>
      <c r="G8" s="54"/>
      <c r="H8" s="54"/>
      <c r="I8" s="54"/>
      <c r="J8" s="62"/>
      <c r="U8" s="203"/>
    </row>
    <row r="9" spans="1:21" x14ac:dyDescent="0.25">
      <c r="A9" s="61"/>
      <c r="B9" s="54"/>
      <c r="C9" s="54"/>
      <c r="D9" s="54"/>
      <c r="E9" s="54"/>
      <c r="F9" s="54"/>
      <c r="G9" s="54"/>
      <c r="H9" s="54"/>
      <c r="I9" s="54"/>
      <c r="J9" s="62"/>
      <c r="N9" s="203"/>
      <c r="O9" s="203"/>
      <c r="P9" s="203"/>
      <c r="Q9" s="203"/>
      <c r="R9" s="203"/>
      <c r="S9" s="203"/>
      <c r="T9" s="203"/>
      <c r="U9" s="203"/>
    </row>
    <row r="10" spans="1:21" x14ac:dyDescent="0.25">
      <c r="A10" s="61"/>
      <c r="B10" s="54"/>
      <c r="C10" s="54"/>
      <c r="D10" s="54"/>
      <c r="E10" s="54"/>
      <c r="F10" s="54"/>
      <c r="G10" s="54"/>
      <c r="H10" s="54"/>
      <c r="I10" s="54"/>
      <c r="J10" s="62"/>
    </row>
    <row r="11" spans="1:21" x14ac:dyDescent="0.25">
      <c r="A11" s="61"/>
      <c r="B11" s="54"/>
      <c r="C11" s="54"/>
      <c r="D11" s="54"/>
      <c r="E11" s="54"/>
      <c r="F11" s="54"/>
      <c r="G11" s="54"/>
      <c r="H11" s="54"/>
      <c r="I11" s="54"/>
      <c r="J11" s="62"/>
    </row>
    <row r="12" spans="1:21" x14ac:dyDescent="0.25">
      <c r="A12" s="61"/>
      <c r="B12" s="54"/>
      <c r="C12" s="54"/>
      <c r="D12" s="54"/>
      <c r="E12" s="54"/>
      <c r="F12" s="54"/>
      <c r="G12" s="54"/>
      <c r="H12" s="54"/>
      <c r="I12" s="54"/>
      <c r="J12" s="62"/>
    </row>
    <row r="13" spans="1:21" x14ac:dyDescent="0.25">
      <c r="A13" s="61"/>
      <c r="B13" s="54"/>
      <c r="C13" s="54"/>
      <c r="D13" s="54"/>
      <c r="E13" s="54"/>
      <c r="F13" s="54"/>
      <c r="G13" s="54"/>
      <c r="H13" s="54"/>
      <c r="I13" s="54"/>
      <c r="J13" s="62"/>
    </row>
    <row r="14" spans="1:21" x14ac:dyDescent="0.25">
      <c r="A14" s="61"/>
      <c r="B14" s="54"/>
      <c r="C14" s="54"/>
      <c r="D14" s="54"/>
      <c r="E14" s="54"/>
      <c r="F14" s="54"/>
      <c r="G14" s="54"/>
      <c r="H14" s="54"/>
      <c r="I14" s="54"/>
      <c r="J14" s="62"/>
    </row>
    <row r="15" spans="1:21" x14ac:dyDescent="0.25">
      <c r="A15" s="61"/>
      <c r="B15" s="54"/>
      <c r="C15" s="54"/>
      <c r="D15" s="54"/>
      <c r="E15" s="54"/>
      <c r="F15" s="54"/>
      <c r="G15" s="54"/>
      <c r="H15" s="54"/>
      <c r="I15" s="54"/>
      <c r="J15" s="62"/>
    </row>
    <row r="16" spans="1:21" x14ac:dyDescent="0.25">
      <c r="A16" s="61"/>
      <c r="B16" s="54"/>
      <c r="C16" s="54"/>
      <c r="D16" s="54"/>
      <c r="E16" s="54"/>
      <c r="F16" s="54"/>
      <c r="G16" s="54"/>
      <c r="H16" s="54"/>
      <c r="I16" s="54"/>
      <c r="J16" s="62"/>
    </row>
    <row r="17" spans="1:22" x14ac:dyDescent="0.25">
      <c r="A17" s="61"/>
      <c r="B17" s="54"/>
      <c r="C17" s="54"/>
      <c r="D17" s="54"/>
      <c r="E17" s="54"/>
      <c r="F17" s="54"/>
      <c r="G17" s="54"/>
      <c r="H17" s="54"/>
      <c r="I17" s="54"/>
      <c r="J17" s="62"/>
    </row>
    <row r="18" spans="1:22" x14ac:dyDescent="0.25">
      <c r="A18" s="61"/>
      <c r="B18" s="54"/>
      <c r="C18" s="54"/>
      <c r="D18" s="54"/>
      <c r="E18" s="54"/>
      <c r="F18" s="54"/>
      <c r="G18" s="54"/>
      <c r="H18" s="54"/>
      <c r="I18" s="54"/>
      <c r="J18" s="62"/>
    </row>
    <row r="19" spans="1:22" x14ac:dyDescent="0.25">
      <c r="A19" s="61"/>
      <c r="B19" s="54"/>
      <c r="C19" s="54"/>
      <c r="D19" s="54"/>
      <c r="E19" s="54"/>
      <c r="F19" s="54"/>
      <c r="G19" s="54"/>
      <c r="H19" s="54"/>
      <c r="I19" s="54"/>
      <c r="J19" s="62"/>
    </row>
    <row r="20" spans="1:22" x14ac:dyDescent="0.25">
      <c r="A20" s="61"/>
      <c r="B20" s="54"/>
      <c r="C20" s="54"/>
      <c r="D20" s="54"/>
      <c r="E20" s="54"/>
      <c r="F20" s="54"/>
      <c r="G20" s="54"/>
      <c r="H20" s="54"/>
      <c r="I20" s="54"/>
      <c r="J20" s="62"/>
    </row>
    <row r="21" spans="1:22" x14ac:dyDescent="0.25">
      <c r="A21" s="61"/>
      <c r="B21" s="54"/>
      <c r="C21" s="54"/>
      <c r="D21" s="54"/>
      <c r="E21" s="54"/>
      <c r="F21" s="54"/>
      <c r="G21" s="54"/>
      <c r="H21" s="54"/>
      <c r="I21" s="54"/>
      <c r="J21" s="62"/>
    </row>
    <row r="22" spans="1:22" x14ac:dyDescent="0.25">
      <c r="A22" s="61"/>
      <c r="B22" s="54"/>
      <c r="C22" s="54"/>
      <c r="D22" s="54"/>
      <c r="E22" s="54"/>
      <c r="F22" s="54"/>
      <c r="G22" s="54"/>
      <c r="H22" s="54"/>
      <c r="I22" s="54"/>
      <c r="J22" s="62"/>
    </row>
    <row r="23" spans="1:22" ht="33.6" customHeight="1" x14ac:dyDescent="0.25">
      <c r="A23" s="66"/>
      <c r="B23" s="67"/>
      <c r="C23" s="67"/>
      <c r="D23" s="67"/>
      <c r="E23" s="67"/>
      <c r="F23" s="67"/>
      <c r="G23" s="67"/>
      <c r="H23" s="67"/>
      <c r="I23" s="67"/>
      <c r="J23" s="68"/>
    </row>
    <row r="24" spans="1:22" ht="3" customHeight="1" x14ac:dyDescent="0.25"/>
    <row r="25" spans="1:22" ht="15.75" x14ac:dyDescent="0.25">
      <c r="A25" s="190" t="s">
        <v>106</v>
      </c>
      <c r="B25" s="191"/>
      <c r="C25" s="191"/>
      <c r="D25" s="191"/>
      <c r="E25" s="191"/>
      <c r="F25" s="191"/>
      <c r="G25" s="191"/>
      <c r="H25" s="191"/>
      <c r="I25" s="191"/>
      <c r="J25" s="193"/>
    </row>
    <row r="26" spans="1:22" x14ac:dyDescent="0.25">
      <c r="A26" s="61" t="s">
        <v>107</v>
      </c>
      <c r="B26" s="54"/>
      <c r="C26" s="54"/>
      <c r="D26" s="54"/>
      <c r="E26" s="54"/>
      <c r="F26" s="54"/>
      <c r="G26" s="54"/>
      <c r="H26" s="54"/>
      <c r="I26" s="54"/>
      <c r="J26" s="62"/>
      <c r="N26">
        <v>2021</v>
      </c>
    </row>
    <row r="27" spans="1:22" x14ac:dyDescent="0.25">
      <c r="A27" s="61" t="s">
        <v>97</v>
      </c>
      <c r="B27" s="54"/>
      <c r="C27" s="54"/>
      <c r="D27" s="195" t="s">
        <v>98</v>
      </c>
      <c r="E27" s="195" t="s">
        <v>99</v>
      </c>
      <c r="F27" s="196" t="s">
        <v>100</v>
      </c>
      <c r="G27" s="196" t="s">
        <v>101</v>
      </c>
      <c r="H27" s="196" t="s">
        <v>102</v>
      </c>
      <c r="I27" s="196" t="s">
        <v>103</v>
      </c>
      <c r="J27" s="197" t="s">
        <v>105</v>
      </c>
      <c r="M27" s="195"/>
      <c r="N27" s="195" t="s">
        <v>98</v>
      </c>
      <c r="O27" s="195" t="s">
        <v>99</v>
      </c>
      <c r="P27" s="196" t="s">
        <v>100</v>
      </c>
      <c r="Q27" s="196" t="s">
        <v>101</v>
      </c>
      <c r="R27" s="196" t="s">
        <v>102</v>
      </c>
      <c r="S27" s="196" t="s">
        <v>108</v>
      </c>
      <c r="T27" s="195" t="s">
        <v>105</v>
      </c>
    </row>
    <row r="28" spans="1:22" x14ac:dyDescent="0.25">
      <c r="A28" s="61"/>
      <c r="B28" s="54"/>
      <c r="C28" s="204" t="s">
        <v>131</v>
      </c>
      <c r="D28" s="202">
        <v>2.3608768971332208E-2</v>
      </c>
      <c r="E28" s="202">
        <v>6.4080944350758853E-2</v>
      </c>
      <c r="F28" s="202">
        <v>0.10792580101180438</v>
      </c>
      <c r="G28" s="202">
        <v>0.36424957841483979</v>
      </c>
      <c r="H28" s="202">
        <v>0.33895446880269814</v>
      </c>
      <c r="I28" s="202">
        <v>9.1062394603709948E-2</v>
      </c>
      <c r="J28" s="201">
        <v>1.0118043844856661E-2</v>
      </c>
      <c r="K28" s="203"/>
      <c r="M28" s="205" t="s">
        <v>129</v>
      </c>
      <c r="N28" s="18">
        <v>14</v>
      </c>
      <c r="O28" s="18">
        <v>38</v>
      </c>
      <c r="P28" s="18">
        <v>64</v>
      </c>
      <c r="Q28" s="18">
        <v>216</v>
      </c>
      <c r="R28" s="18">
        <v>201</v>
      </c>
      <c r="S28" s="18">
        <v>54</v>
      </c>
      <c r="T28" s="18">
        <v>6</v>
      </c>
      <c r="U28" s="18">
        <v>593</v>
      </c>
      <c r="V28" s="18"/>
    </row>
    <row r="29" spans="1:22" x14ac:dyDescent="0.25">
      <c r="A29" s="61"/>
      <c r="B29" s="54"/>
      <c r="C29" s="204" t="s">
        <v>132</v>
      </c>
      <c r="D29" s="202">
        <v>1.5274949083503055E-2</v>
      </c>
      <c r="E29" s="202">
        <v>6.2118126272912425E-2</v>
      </c>
      <c r="F29" s="202">
        <v>0.17617107942973523</v>
      </c>
      <c r="G29" s="202">
        <v>0.37983706720977595</v>
      </c>
      <c r="H29" s="202">
        <v>0.30040733197556008</v>
      </c>
      <c r="I29" s="202">
        <v>6.4154786150712836E-2</v>
      </c>
      <c r="J29" s="201">
        <v>2.0366598778004071E-3</v>
      </c>
      <c r="K29" s="203"/>
      <c r="M29" s="203" t="s">
        <v>130</v>
      </c>
      <c r="N29" s="18">
        <f>N6-N28</f>
        <v>15</v>
      </c>
      <c r="O29" s="18">
        <f t="shared" ref="O29:T29" si="1">O6-O28</f>
        <v>61</v>
      </c>
      <c r="P29" s="18">
        <f t="shared" si="1"/>
        <v>173</v>
      </c>
      <c r="Q29" s="18">
        <f t="shared" si="1"/>
        <v>373</v>
      </c>
      <c r="R29" s="18">
        <f t="shared" si="1"/>
        <v>295</v>
      </c>
      <c r="S29" s="18">
        <f t="shared" si="1"/>
        <v>63</v>
      </c>
      <c r="T29" s="18">
        <f t="shared" si="1"/>
        <v>2</v>
      </c>
      <c r="U29" s="18">
        <f>SUM(N29:T29)</f>
        <v>982</v>
      </c>
    </row>
    <row r="30" spans="1:22" x14ac:dyDescent="0.25">
      <c r="A30" s="61"/>
      <c r="B30" s="54"/>
      <c r="C30" s="54"/>
      <c r="D30" s="54"/>
      <c r="E30" s="54"/>
      <c r="F30" s="54"/>
      <c r="G30" s="54"/>
      <c r="H30" s="54"/>
      <c r="I30" s="54"/>
      <c r="J30" s="62"/>
      <c r="N30" s="203">
        <f>N28/593</f>
        <v>2.3608768971332208E-2</v>
      </c>
      <c r="O30" s="203">
        <f t="shared" ref="O30:T30" si="2">O28/593</f>
        <v>6.4080944350758853E-2</v>
      </c>
      <c r="P30" s="203">
        <f t="shared" si="2"/>
        <v>0.10792580101180438</v>
      </c>
      <c r="Q30" s="203">
        <f t="shared" si="2"/>
        <v>0.36424957841483979</v>
      </c>
      <c r="R30" s="203">
        <f t="shared" si="2"/>
        <v>0.33895446880269814</v>
      </c>
      <c r="S30" s="203">
        <f t="shared" si="2"/>
        <v>9.1062394603709948E-2</v>
      </c>
      <c r="T30" s="203">
        <f t="shared" si="2"/>
        <v>1.0118043844856661E-2</v>
      </c>
      <c r="U30" s="18">
        <f>SUM(U28:U29)</f>
        <v>1575</v>
      </c>
      <c r="V30" t="s">
        <v>109</v>
      </c>
    </row>
    <row r="31" spans="1:22" x14ac:dyDescent="0.25">
      <c r="A31" s="61"/>
      <c r="B31" s="54"/>
      <c r="C31" s="54"/>
      <c r="D31" s="54"/>
      <c r="E31" s="54"/>
      <c r="F31" s="54"/>
      <c r="G31" s="54"/>
      <c r="H31" s="54"/>
      <c r="I31" s="54"/>
      <c r="J31" s="62"/>
      <c r="M31" s="203"/>
      <c r="N31" s="203">
        <f>N29/982</f>
        <v>1.5274949083503055E-2</v>
      </c>
      <c r="O31" s="203">
        <f t="shared" ref="O31:T31" si="3">O29/982</f>
        <v>6.2118126272912425E-2</v>
      </c>
      <c r="P31" s="203">
        <f t="shared" si="3"/>
        <v>0.17617107942973523</v>
      </c>
      <c r="Q31" s="203">
        <f t="shared" si="3"/>
        <v>0.37983706720977595</v>
      </c>
      <c r="R31" s="203">
        <f t="shared" si="3"/>
        <v>0.30040733197556008</v>
      </c>
      <c r="S31" s="203">
        <f t="shared" si="3"/>
        <v>6.4154786150712836E-2</v>
      </c>
      <c r="T31" s="203">
        <f t="shared" si="3"/>
        <v>2.0366598778004071E-3</v>
      </c>
      <c r="U31" s="203"/>
    </row>
    <row r="32" spans="1:22" x14ac:dyDescent="0.25">
      <c r="A32" s="61"/>
      <c r="B32" s="54"/>
      <c r="C32" s="54"/>
      <c r="D32" s="54"/>
      <c r="E32" s="54"/>
      <c r="F32" s="54"/>
      <c r="G32" s="54"/>
      <c r="H32" s="54"/>
      <c r="I32" s="54"/>
      <c r="J32" s="62"/>
    </row>
    <row r="33" spans="1:10" x14ac:dyDescent="0.25">
      <c r="A33" s="61"/>
      <c r="B33" s="54"/>
      <c r="C33" s="54"/>
      <c r="D33" s="54"/>
      <c r="E33" s="54"/>
      <c r="F33" s="54"/>
      <c r="G33" s="54"/>
      <c r="H33" s="54"/>
      <c r="I33" s="54"/>
      <c r="J33" s="62"/>
    </row>
    <row r="34" spans="1:10" x14ac:dyDescent="0.25">
      <c r="A34" s="61"/>
      <c r="B34" s="54"/>
      <c r="C34" s="54"/>
      <c r="D34" s="54"/>
      <c r="E34" s="54"/>
      <c r="F34" s="54"/>
      <c r="G34" s="54"/>
      <c r="H34" s="54"/>
      <c r="I34" s="54"/>
      <c r="J34" s="62"/>
    </row>
    <row r="35" spans="1:10" x14ac:dyDescent="0.25">
      <c r="A35" s="61"/>
      <c r="B35" s="54"/>
      <c r="C35" s="54"/>
      <c r="D35" s="54"/>
      <c r="E35" s="54"/>
      <c r="F35" s="54"/>
      <c r="G35" s="54"/>
      <c r="H35" s="54"/>
      <c r="I35" s="54"/>
      <c r="J35" s="62"/>
    </row>
    <row r="36" spans="1:10" x14ac:dyDescent="0.25">
      <c r="A36" s="61"/>
      <c r="B36" s="54"/>
      <c r="C36" s="54"/>
      <c r="D36" s="54"/>
      <c r="E36" s="54"/>
      <c r="F36" s="54"/>
      <c r="G36" s="54"/>
      <c r="H36" s="54"/>
      <c r="I36" s="54"/>
      <c r="J36" s="62"/>
    </row>
    <row r="37" spans="1:10" x14ac:dyDescent="0.25">
      <c r="A37" s="61"/>
      <c r="B37" s="54"/>
      <c r="C37" s="54"/>
      <c r="D37" s="54"/>
      <c r="E37" s="54"/>
      <c r="F37" s="54"/>
      <c r="G37" s="54"/>
      <c r="H37" s="54"/>
      <c r="I37" s="54"/>
      <c r="J37" s="62"/>
    </row>
    <row r="38" spans="1:10" x14ac:dyDescent="0.25">
      <c r="A38" s="61"/>
      <c r="B38" s="54"/>
      <c r="C38" s="54"/>
      <c r="D38" s="54"/>
      <c r="E38" s="54"/>
      <c r="F38" s="54"/>
      <c r="G38" s="54"/>
      <c r="H38" s="54"/>
      <c r="I38" s="54"/>
      <c r="J38" s="62"/>
    </row>
    <row r="39" spans="1:10" x14ac:dyDescent="0.25">
      <c r="A39" s="61"/>
      <c r="B39" s="54"/>
      <c r="C39" s="54"/>
      <c r="D39" s="54"/>
      <c r="E39" s="54"/>
      <c r="F39" s="54"/>
      <c r="G39" s="54"/>
      <c r="H39" s="54"/>
      <c r="I39" s="54"/>
      <c r="J39" s="62"/>
    </row>
    <row r="40" spans="1:10" x14ac:dyDescent="0.25">
      <c r="A40" s="61"/>
      <c r="B40" s="54"/>
      <c r="C40" s="54"/>
      <c r="D40" s="54"/>
      <c r="E40" s="54"/>
      <c r="F40" s="54"/>
      <c r="G40" s="54"/>
      <c r="H40" s="54"/>
      <c r="I40" s="54"/>
      <c r="J40" s="62"/>
    </row>
    <row r="41" spans="1:10" x14ac:dyDescent="0.25">
      <c r="A41" s="61"/>
      <c r="B41" s="54"/>
      <c r="C41" s="54"/>
      <c r="D41" s="54"/>
      <c r="E41" s="54"/>
      <c r="F41" s="54"/>
      <c r="G41" s="54"/>
      <c r="H41" s="54"/>
      <c r="I41" s="54"/>
      <c r="J41" s="62"/>
    </row>
    <row r="42" spans="1:10" x14ac:dyDescent="0.25">
      <c r="A42" s="61"/>
      <c r="B42" s="54"/>
      <c r="C42" s="54"/>
      <c r="D42" s="54"/>
      <c r="E42" s="54"/>
      <c r="F42" s="54"/>
      <c r="G42" s="54"/>
      <c r="H42" s="54"/>
      <c r="I42" s="54"/>
      <c r="J42" s="62"/>
    </row>
    <row r="43" spans="1:10" x14ac:dyDescent="0.25">
      <c r="A43" s="61"/>
      <c r="B43" s="54"/>
      <c r="C43" s="54"/>
      <c r="D43" s="54"/>
      <c r="E43" s="54"/>
      <c r="F43" s="54"/>
      <c r="G43" s="54"/>
      <c r="H43" s="54"/>
      <c r="I43" s="54"/>
      <c r="J43" s="62"/>
    </row>
    <row r="44" spans="1:10" x14ac:dyDescent="0.25">
      <c r="A44" s="61"/>
      <c r="B44" s="54"/>
      <c r="C44" s="54"/>
      <c r="D44" s="54"/>
      <c r="E44" s="54"/>
      <c r="F44" s="54"/>
      <c r="G44" s="54"/>
      <c r="H44" s="54"/>
      <c r="I44" s="54"/>
      <c r="J44" s="62"/>
    </row>
    <row r="45" spans="1:10" x14ac:dyDescent="0.25">
      <c r="A45" s="61"/>
      <c r="B45" s="54"/>
      <c r="C45" s="54"/>
      <c r="D45" s="54"/>
      <c r="E45" s="54"/>
      <c r="F45" s="54"/>
      <c r="G45" s="54"/>
      <c r="H45" s="54"/>
      <c r="I45" s="54"/>
      <c r="J45" s="62"/>
    </row>
    <row r="46" spans="1:10" x14ac:dyDescent="0.25">
      <c r="A46" s="61"/>
      <c r="B46" s="54"/>
      <c r="C46" s="54"/>
      <c r="D46" s="54"/>
      <c r="E46" s="54"/>
      <c r="F46" s="54"/>
      <c r="G46" s="54"/>
      <c r="H46" s="54"/>
      <c r="I46" s="54"/>
      <c r="J46" s="62"/>
    </row>
    <row r="47" spans="1:10" x14ac:dyDescent="0.25">
      <c r="A47" s="61"/>
      <c r="B47" s="54"/>
      <c r="C47" s="54"/>
      <c r="D47" s="54"/>
      <c r="E47" s="54"/>
      <c r="F47" s="54"/>
      <c r="G47" s="54"/>
      <c r="H47" s="54"/>
      <c r="I47" s="54"/>
      <c r="J47" s="62"/>
    </row>
    <row r="48" spans="1:10" x14ac:dyDescent="0.25">
      <c r="A48" s="61"/>
      <c r="B48" s="54"/>
      <c r="C48" s="54"/>
      <c r="D48" s="54"/>
      <c r="E48" s="54"/>
      <c r="F48" s="54"/>
      <c r="G48" s="54"/>
      <c r="H48" s="54"/>
      <c r="I48" s="54"/>
      <c r="J48" s="62"/>
    </row>
    <row r="49" spans="1:10" ht="18" customHeight="1" x14ac:dyDescent="0.25">
      <c r="A49" s="66"/>
      <c r="B49" s="67"/>
      <c r="C49" s="67"/>
      <c r="D49" s="67"/>
      <c r="E49" s="67"/>
      <c r="F49" s="67"/>
      <c r="G49" s="67"/>
      <c r="H49" s="67"/>
      <c r="I49" s="67"/>
      <c r="J49" s="68"/>
    </row>
    <row r="51" spans="1:10" x14ac:dyDescent="0.25">
      <c r="A51" s="14"/>
    </row>
  </sheetData>
  <pageMargins left="0.25" right="0.25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04A2-AE7A-4533-91EA-73FD169DE8E4}">
  <dimension ref="B1:Z61"/>
  <sheetViews>
    <sheetView topLeftCell="A13" workbookViewId="0">
      <selection activeCell="Z56" sqref="Z56"/>
    </sheetView>
  </sheetViews>
  <sheetFormatPr defaultRowHeight="15" x14ac:dyDescent="0.25"/>
  <cols>
    <col min="1" max="1" width="1.5703125" customWidth="1"/>
    <col min="2" max="2" width="15.7109375" customWidth="1"/>
    <col min="17" max="17" width="10.5703125" customWidth="1"/>
    <col min="18" max="18" width="12.85546875" customWidth="1"/>
  </cols>
  <sheetData>
    <row r="1" spans="2:23" ht="19.5" x14ac:dyDescent="0.25">
      <c r="B1" s="69" t="s">
        <v>90</v>
      </c>
    </row>
    <row r="2" spans="2:23" x14ac:dyDescent="0.25">
      <c r="B2" s="70" t="s">
        <v>221</v>
      </c>
    </row>
    <row r="3" spans="2:23" x14ac:dyDescent="0.25">
      <c r="B3" s="70"/>
    </row>
    <row r="4" spans="2:23" ht="15.75" thickBot="1" x14ac:dyDescent="0.3">
      <c r="B4" s="70"/>
      <c r="R4" s="304"/>
    </row>
    <row r="5" spans="2:23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3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">
        <v>64</v>
      </c>
      <c r="T6" s="78" t="s">
        <v>138</v>
      </c>
      <c r="U6" s="78" t="s">
        <v>139</v>
      </c>
      <c r="V6" s="78" t="s">
        <v>197</v>
      </c>
      <c r="W6" s="79"/>
    </row>
    <row r="7" spans="2:23" x14ac:dyDescent="0.25">
      <c r="B7" s="73" t="s">
        <v>121</v>
      </c>
      <c r="C7" s="226">
        <f>'LOAD-K and 1 by Elm '!B35</f>
        <v>1938</v>
      </c>
      <c r="D7" s="226">
        <f>'LOAD-K and 1 by Elm '!C35</f>
        <v>1987</v>
      </c>
      <c r="E7" s="226">
        <f>'LOAD-K and 1 by Elm '!D35</f>
        <v>1923</v>
      </c>
      <c r="F7" s="226">
        <f>'LOAD-K and 1 by Elm '!E35</f>
        <v>1906</v>
      </c>
      <c r="G7" s="226">
        <f>'LOAD-K and 1 by Elm '!F35</f>
        <v>1868</v>
      </c>
      <c r="H7" s="226">
        <f>'LOAD-K and 1 by Elm '!G35</f>
        <v>1853</v>
      </c>
      <c r="I7" s="226">
        <f>'LOAD-K and 1 by Elm '!H35</f>
        <v>1854</v>
      </c>
      <c r="J7" s="226">
        <f>'LOAD-K and 1 by Elm '!I35</f>
        <v>1822</v>
      </c>
      <c r="K7" s="226">
        <f>'LOAD-K and 1 by Elm '!J35</f>
        <v>1757</v>
      </c>
      <c r="L7" s="227">
        <f>'LOAD-K and 1 by Elm '!K35</f>
        <v>1791</v>
      </c>
      <c r="M7" s="227">
        <f>'LOAD-K and 1 by Elm '!L35</f>
        <v>1448</v>
      </c>
      <c r="N7" s="227">
        <f>'LOAD-K and 1 by Elm '!M35</f>
        <v>1648</v>
      </c>
      <c r="O7" s="226">
        <f>'LOAD-K and 1 by Elm '!N35</f>
        <v>1562</v>
      </c>
      <c r="P7" s="227">
        <f>'LOAD-K and 1 by Elm '!O35</f>
        <v>1430</v>
      </c>
      <c r="Q7" s="227">
        <f>'LOAD-K and 1 by Elm '!P35</f>
        <v>1482</v>
      </c>
      <c r="R7" s="306">
        <v>1470</v>
      </c>
      <c r="S7" s="84"/>
      <c r="T7" s="84"/>
      <c r="U7" s="84"/>
      <c r="V7" s="84"/>
    </row>
    <row r="8" spans="2:23" x14ac:dyDescent="0.25">
      <c r="B8" s="225" t="s">
        <v>122</v>
      </c>
      <c r="C8" s="229">
        <f>'LOAD-K and 1 by Elm '!B119</f>
        <v>0</v>
      </c>
      <c r="D8" s="229">
        <v>2060</v>
      </c>
      <c r="E8" s="229">
        <v>2029</v>
      </c>
      <c r="F8" s="229">
        <v>2113</v>
      </c>
      <c r="G8" s="229">
        <v>2017</v>
      </c>
      <c r="H8" s="229">
        <v>2021</v>
      </c>
      <c r="I8" s="229">
        <v>1969</v>
      </c>
      <c r="J8" s="229">
        <v>1964</v>
      </c>
      <c r="K8" s="229">
        <f>'LOAD-K and 1 by Elm '!J119</f>
        <v>1860</v>
      </c>
      <c r="L8" s="230">
        <f>'LOAD-K and 1 by Elm '!K119</f>
        <v>1894</v>
      </c>
      <c r="M8" s="230">
        <f>'LOAD-K and 1 by Elm '!L119</f>
        <v>1523</v>
      </c>
      <c r="N8" s="230">
        <f>'LOAD-K and 1 by Elm '!M119</f>
        <v>1729</v>
      </c>
      <c r="O8" s="229">
        <f>'LOAD-K and 1 by Elm '!N119</f>
        <v>1658</v>
      </c>
      <c r="P8" s="230">
        <f>'LOAD-K and 1 by Elm '!O119</f>
        <v>1461</v>
      </c>
      <c r="Q8" s="230">
        <f>'LOAD-K and 1 by Elm '!P119</f>
        <v>1609</v>
      </c>
      <c r="R8" s="307">
        <v>1626</v>
      </c>
      <c r="S8" s="84"/>
      <c r="T8" s="84"/>
      <c r="U8" s="84"/>
      <c r="V8" s="84"/>
    </row>
    <row r="9" spans="2:23" x14ac:dyDescent="0.25">
      <c r="B9" s="85" t="s">
        <v>119</v>
      </c>
      <c r="C9" s="232">
        <f>'LOAD-K and 1 by Elm '!B73</f>
        <v>2015</v>
      </c>
      <c r="D9" s="232">
        <f>'LOAD-K and 1 by Elm '!C73</f>
        <v>2041</v>
      </c>
      <c r="E9" s="232">
        <f>'LOAD-K and 1 by Elm '!D73</f>
        <v>2021</v>
      </c>
      <c r="F9" s="232">
        <f>'LOAD-K and 1 by Elm '!E73</f>
        <v>2041</v>
      </c>
      <c r="G9" s="232">
        <f>'LOAD-K and 1 by Elm '!F73</f>
        <v>2089</v>
      </c>
      <c r="H9" s="232">
        <f>'LOAD-K and 1 by Elm '!G73</f>
        <v>2008</v>
      </c>
      <c r="I9" s="232">
        <f>'LOAD-K and 1 by Elm '!H73</f>
        <v>1976</v>
      </c>
      <c r="J9" s="232">
        <f>'LOAD-K and 1 by Elm '!I73</f>
        <v>1997</v>
      </c>
      <c r="K9" s="232">
        <f>'LOAD-K and 1 by Elm '!J73</f>
        <v>1957</v>
      </c>
      <c r="L9" s="232">
        <f>'LOAD-K and 1 by Elm '!K73</f>
        <v>1858</v>
      </c>
      <c r="M9" s="232">
        <f>'LOAD-K and 1 by Elm '!L73</f>
        <v>1725</v>
      </c>
      <c r="N9" s="232">
        <f>'LOAD-K and 1 by Elm '!M73</f>
        <v>1642</v>
      </c>
      <c r="O9" s="232">
        <f>'LOAD-K and 1 by Elm '!N73</f>
        <v>1693</v>
      </c>
      <c r="P9" s="232">
        <f>'LOAD-K and 1 by Elm '!O73</f>
        <v>1600</v>
      </c>
      <c r="Q9" s="233">
        <f>'LOAD-K and 1 by Elm '!P73</f>
        <v>1484</v>
      </c>
      <c r="R9" s="234">
        <v>1457</v>
      </c>
      <c r="S9" s="84"/>
      <c r="T9" s="84"/>
      <c r="U9" s="84"/>
      <c r="V9" s="84"/>
    </row>
    <row r="10" spans="2:23" x14ac:dyDescent="0.25">
      <c r="B10" s="90" t="s">
        <v>65</v>
      </c>
      <c r="C10" s="91"/>
      <c r="D10" s="91">
        <f t="shared" ref="D10:Q10" si="0">D7-C7</f>
        <v>49</v>
      </c>
      <c r="E10" s="91">
        <f t="shared" si="0"/>
        <v>-64</v>
      </c>
      <c r="F10" s="91">
        <f t="shared" si="0"/>
        <v>-17</v>
      </c>
      <c r="G10" s="91">
        <f t="shared" si="0"/>
        <v>-38</v>
      </c>
      <c r="H10" s="91">
        <f t="shared" si="0"/>
        <v>-15</v>
      </c>
      <c r="I10" s="92">
        <f t="shared" si="0"/>
        <v>1</v>
      </c>
      <c r="J10" s="93">
        <f t="shared" si="0"/>
        <v>-32</v>
      </c>
      <c r="K10" s="93">
        <f t="shared" si="0"/>
        <v>-65</v>
      </c>
      <c r="L10" s="93">
        <f t="shared" si="0"/>
        <v>34</v>
      </c>
      <c r="M10" s="93">
        <f t="shared" si="0"/>
        <v>-343</v>
      </c>
      <c r="N10" s="93">
        <f t="shared" si="0"/>
        <v>200</v>
      </c>
      <c r="O10" s="93">
        <f t="shared" si="0"/>
        <v>-86</v>
      </c>
      <c r="P10" s="93">
        <f t="shared" si="0"/>
        <v>-132</v>
      </c>
      <c r="Q10" s="93">
        <f t="shared" si="0"/>
        <v>52</v>
      </c>
      <c r="R10" s="371">
        <f>R7-Q7</f>
        <v>-12</v>
      </c>
      <c r="S10" s="84"/>
      <c r="T10" s="84"/>
      <c r="U10" s="84"/>
      <c r="V10" s="84"/>
    </row>
    <row r="11" spans="2:23" x14ac:dyDescent="0.25">
      <c r="B11" s="90" t="s">
        <v>66</v>
      </c>
      <c r="C11" s="95"/>
      <c r="D11" s="95">
        <f t="shared" ref="D11:R11" si="1">D10/C7</f>
        <v>2.5283797729618165E-2</v>
      </c>
      <c r="E11" s="95">
        <f t="shared" si="1"/>
        <v>-3.2209360845495721E-2</v>
      </c>
      <c r="F11" s="95">
        <f t="shared" si="1"/>
        <v>-8.8403536141445655E-3</v>
      </c>
      <c r="G11" s="95">
        <f t="shared" si="1"/>
        <v>-1.993704092339979E-2</v>
      </c>
      <c r="H11" s="95">
        <f t="shared" si="1"/>
        <v>-8.0299785867237686E-3</v>
      </c>
      <c r="I11" s="95">
        <f t="shared" si="1"/>
        <v>5.3966540744738263E-4</v>
      </c>
      <c r="J11" s="96">
        <f t="shared" si="1"/>
        <v>-1.7259978425026967E-2</v>
      </c>
      <c r="K11" s="96">
        <f t="shared" si="1"/>
        <v>-3.5675082327113063E-2</v>
      </c>
      <c r="L11" s="96">
        <f t="shared" si="1"/>
        <v>1.9351166761525328E-2</v>
      </c>
      <c r="M11" s="96">
        <f t="shared" si="1"/>
        <v>-0.19151312116136238</v>
      </c>
      <c r="N11" s="97">
        <f t="shared" si="1"/>
        <v>0.13812154696132597</v>
      </c>
      <c r="O11" s="98">
        <f t="shared" si="1"/>
        <v>-5.2184466019417473E-2</v>
      </c>
      <c r="P11" s="97">
        <f t="shared" si="1"/>
        <v>-8.4507042253521125E-2</v>
      </c>
      <c r="Q11" s="97">
        <f t="shared" si="1"/>
        <v>3.6363636363636362E-2</v>
      </c>
      <c r="R11" s="99">
        <f t="shared" si="1"/>
        <v>-8.0971659919028341E-3</v>
      </c>
      <c r="S11" s="84"/>
      <c r="T11" s="84"/>
      <c r="U11" s="84"/>
      <c r="V11" s="84"/>
    </row>
    <row r="12" spans="2:23" x14ac:dyDescent="0.25">
      <c r="B12" s="100"/>
      <c r="C12" s="250">
        <v>2019</v>
      </c>
      <c r="D12" s="250">
        <v>2001</v>
      </c>
      <c r="E12" s="250">
        <v>2033</v>
      </c>
      <c r="F12" s="250">
        <v>2015</v>
      </c>
      <c r="G12" s="250">
        <v>2041</v>
      </c>
      <c r="H12" s="250">
        <v>2021</v>
      </c>
      <c r="I12" s="250">
        <v>2041</v>
      </c>
      <c r="J12" s="251">
        <v>2089</v>
      </c>
      <c r="K12" s="251">
        <v>2008</v>
      </c>
      <c r="L12" s="251">
        <v>1976</v>
      </c>
      <c r="M12" s="251">
        <v>1997</v>
      </c>
      <c r="N12" s="252">
        <v>1957</v>
      </c>
      <c r="O12" s="253">
        <v>1858</v>
      </c>
      <c r="P12" s="252">
        <v>1725</v>
      </c>
      <c r="Q12" s="252">
        <v>1642</v>
      </c>
      <c r="R12" s="254">
        <v>1693</v>
      </c>
    </row>
    <row r="13" spans="2:23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3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3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  <c r="W15" s="64"/>
    </row>
    <row r="16" spans="2:23" x14ac:dyDescent="0.25">
      <c r="B16" s="100" t="s">
        <v>70</v>
      </c>
      <c r="C16" s="112">
        <f>'LOAD-Births by Elem'!C36</f>
        <v>2109</v>
      </c>
      <c r="D16" s="112">
        <f>'LOAD-Births by Elem'!D36</f>
        <v>2105</v>
      </c>
      <c r="E16" s="112">
        <f>'LOAD-Births by Elem'!E36</f>
        <v>2058</v>
      </c>
      <c r="F16" s="112">
        <f>'LOAD-Births by Elem'!F36</f>
        <v>2036</v>
      </c>
      <c r="G16" s="112">
        <f>'LOAD-Births by Elem'!G36</f>
        <v>2012</v>
      </c>
      <c r="H16" s="112">
        <f>'LOAD-Births by Elem'!H36</f>
        <v>1891</v>
      </c>
      <c r="I16" s="112">
        <f>'LOAD-Births by Elem'!I36</f>
        <v>1829</v>
      </c>
      <c r="J16" s="112">
        <f>'LOAD-Births by Elem'!J36</f>
        <v>1956</v>
      </c>
      <c r="K16" s="112">
        <f>'LOAD-Births by Elem'!K36</f>
        <v>1912</v>
      </c>
      <c r="L16" s="112">
        <f>'LOAD-Births by Elem'!L36</f>
        <v>1856</v>
      </c>
      <c r="M16" s="112">
        <f>'LOAD-Births by Elem'!M36</f>
        <v>1878</v>
      </c>
      <c r="N16" s="112">
        <f>'LOAD-Births by Elem'!N36</f>
        <v>1773</v>
      </c>
      <c r="O16" s="113">
        <f>'LOAD-Births by Elem'!O36</f>
        <v>1735</v>
      </c>
      <c r="P16" s="112">
        <f>'LOAD-Births by Elem'!P36</f>
        <v>1604</v>
      </c>
      <c r="Q16" s="112">
        <f>'LOAD-Births by Elem'!Q36</f>
        <v>1583</v>
      </c>
      <c r="R16" s="189">
        <f>'LOAD-Births by Elem'!R36</f>
        <v>1586</v>
      </c>
      <c r="S16" s="112">
        <f>'LOAD-Births by Elem'!S36</f>
        <v>1645</v>
      </c>
      <c r="T16" s="112">
        <f>'LOAD-Births by Elem'!T36</f>
        <v>1575</v>
      </c>
      <c r="U16" s="112">
        <f>'LOAD-Births by Elem'!U36</f>
        <v>1524</v>
      </c>
      <c r="V16" s="113">
        <f>'LOAD-Births by Elem'!V36</f>
        <v>1587</v>
      </c>
      <c r="W16" s="113"/>
    </row>
    <row r="17" spans="2:23" x14ac:dyDescent="0.25">
      <c r="B17" s="115" t="s">
        <v>71</v>
      </c>
      <c r="C17" s="116">
        <f>C7/C16</f>
        <v>0.91891891891891897</v>
      </c>
      <c r="D17" s="116">
        <f t="shared" ref="D17:R17" si="2">D7/D16</f>
        <v>0.94394299287410921</v>
      </c>
      <c r="E17" s="116">
        <f t="shared" si="2"/>
        <v>0.93440233236151604</v>
      </c>
      <c r="F17" s="116">
        <f t="shared" si="2"/>
        <v>0.93614931237721022</v>
      </c>
      <c r="G17" s="116">
        <f t="shared" si="2"/>
        <v>0.92842942345924451</v>
      </c>
      <c r="H17" s="116">
        <f t="shared" si="2"/>
        <v>0.9799048122686409</v>
      </c>
      <c r="I17" s="116">
        <f t="shared" si="2"/>
        <v>1.0136686714051395</v>
      </c>
      <c r="J17" s="116">
        <f t="shared" si="2"/>
        <v>0.93149284253578735</v>
      </c>
      <c r="K17" s="116">
        <f t="shared" si="2"/>
        <v>0.91893305439330542</v>
      </c>
      <c r="L17" s="116">
        <f t="shared" si="2"/>
        <v>0.9649784482758621</v>
      </c>
      <c r="M17" s="116">
        <f t="shared" si="2"/>
        <v>0.77103301384451539</v>
      </c>
      <c r="N17" s="116">
        <f t="shared" si="2"/>
        <v>0.92949802594472641</v>
      </c>
      <c r="O17" s="117">
        <f t="shared" si="2"/>
        <v>0.90028818443804037</v>
      </c>
      <c r="P17" s="116">
        <f t="shared" si="2"/>
        <v>0.89152119700748134</v>
      </c>
      <c r="Q17" s="116">
        <f t="shared" si="2"/>
        <v>0.93619709412507901</v>
      </c>
      <c r="R17" s="183">
        <f t="shared" si="2"/>
        <v>0.92686002522068101</v>
      </c>
      <c r="S17" s="54"/>
      <c r="T17" s="54"/>
      <c r="U17" s="54"/>
      <c r="V17" s="54"/>
      <c r="W17" s="54"/>
    </row>
    <row r="18" spans="2:23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  <c r="W18" s="54"/>
    </row>
    <row r="19" spans="2:23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  <c r="W19" s="64"/>
    </row>
    <row r="20" spans="2:23" x14ac:dyDescent="0.25">
      <c r="B20" s="100" t="s">
        <v>70</v>
      </c>
      <c r="C20" s="113">
        <f>'LOAD-Births by Elem'!B36</f>
        <v>2113</v>
      </c>
      <c r="D20" s="113">
        <f>'LOAD-Births by Elem'!C36</f>
        <v>2109</v>
      </c>
      <c r="E20" s="113">
        <f>'LOAD-Births by Elem'!D36</f>
        <v>2105</v>
      </c>
      <c r="F20" s="113">
        <f>'LOAD-Births by Elem'!E36</f>
        <v>2058</v>
      </c>
      <c r="G20" s="113">
        <f>'LOAD-Births by Elem'!F36</f>
        <v>2036</v>
      </c>
      <c r="H20" s="113">
        <f>'LOAD-Births by Elem'!G36</f>
        <v>2012</v>
      </c>
      <c r="I20" s="113">
        <f>'LOAD-Births by Elem'!H36</f>
        <v>1891</v>
      </c>
      <c r="J20" s="113">
        <f>'LOAD-Births by Elem'!I36</f>
        <v>1829</v>
      </c>
      <c r="K20" s="113">
        <f>'LOAD-Births by Elem'!J36</f>
        <v>1956</v>
      </c>
      <c r="L20" s="113">
        <f>'LOAD-Births by Elem'!K36</f>
        <v>1912</v>
      </c>
      <c r="M20" s="113">
        <f>'LOAD-Births by Elem'!L36</f>
        <v>1856</v>
      </c>
      <c r="N20" s="113">
        <f>'LOAD-Births by Elem'!M36</f>
        <v>1878</v>
      </c>
      <c r="O20" s="113">
        <f>'LOAD-Births by Elem'!N36</f>
        <v>1773</v>
      </c>
      <c r="P20" s="113">
        <f>'LOAD-Births by Elem'!O36</f>
        <v>1735</v>
      </c>
      <c r="Q20" s="113">
        <f>'LOAD-Births by Elem'!P36</f>
        <v>1604</v>
      </c>
      <c r="R20" s="114">
        <f>'LOAD-Births by Elem'!Q36</f>
        <v>1583</v>
      </c>
      <c r="S20" s="113">
        <f>'LOAD-Births by Elem'!R36</f>
        <v>1586</v>
      </c>
      <c r="T20" s="113">
        <f>'LOAD-Births by Elem'!S36</f>
        <v>1645</v>
      </c>
      <c r="U20" s="113">
        <f>'LOAD-Births by Elem'!T36</f>
        <v>1575</v>
      </c>
      <c r="V20" s="113">
        <f>'LOAD-Births by Elem'!U36</f>
        <v>1524</v>
      </c>
      <c r="W20" s="113"/>
    </row>
    <row r="21" spans="2:23" x14ac:dyDescent="0.25">
      <c r="B21" s="115" t="s">
        <v>71</v>
      </c>
      <c r="C21" s="116">
        <f>C7/C20</f>
        <v>0.91717936583057269</v>
      </c>
      <c r="D21" s="116">
        <f t="shared" ref="D21:Q21" si="3">D7/D20</f>
        <v>0.94215267899478428</v>
      </c>
      <c r="E21" s="116">
        <f t="shared" si="3"/>
        <v>0.9135391923990499</v>
      </c>
      <c r="F21" s="116">
        <f t="shared" si="3"/>
        <v>0.92614188532555874</v>
      </c>
      <c r="G21" s="116">
        <f t="shared" si="3"/>
        <v>0.91748526522593321</v>
      </c>
      <c r="H21" s="116">
        <f t="shared" si="3"/>
        <v>0.92097415506958247</v>
      </c>
      <c r="I21" s="116">
        <f t="shared" si="3"/>
        <v>0.98043363299841357</v>
      </c>
      <c r="J21" s="116">
        <f t="shared" si="3"/>
        <v>0.99617277200656096</v>
      </c>
      <c r="K21" s="116">
        <f t="shared" si="3"/>
        <v>0.8982617586912065</v>
      </c>
      <c r="L21" s="116">
        <f t="shared" si="3"/>
        <v>0.93671548117154813</v>
      </c>
      <c r="M21" s="116">
        <f t="shared" si="3"/>
        <v>0.78017241379310343</v>
      </c>
      <c r="N21" s="116">
        <f t="shared" si="3"/>
        <v>0.87752928647497341</v>
      </c>
      <c r="O21" s="117">
        <f t="shared" si="3"/>
        <v>0.8809926677946982</v>
      </c>
      <c r="P21" s="116">
        <f t="shared" si="3"/>
        <v>0.82420749279538907</v>
      </c>
      <c r="Q21" s="116">
        <f t="shared" si="3"/>
        <v>0.92394014962593518</v>
      </c>
      <c r="R21" s="183">
        <v>0.72727272727272696</v>
      </c>
      <c r="S21" s="54"/>
      <c r="T21" s="54"/>
      <c r="U21" s="54"/>
      <c r="V21" s="54"/>
      <c r="W21" s="54"/>
    </row>
    <row r="22" spans="2:23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  <c r="W22" s="54"/>
    </row>
    <row r="23" spans="2:23" x14ac:dyDescent="0.25">
      <c r="B23" s="185" t="s">
        <v>198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214"/>
      <c r="S23" s="54"/>
      <c r="T23" s="54"/>
      <c r="U23" s="54"/>
      <c r="V23" s="54"/>
      <c r="W23" s="54"/>
    </row>
    <row r="24" spans="2:23" x14ac:dyDescent="0.25">
      <c r="B24" s="258" t="s">
        <v>136</v>
      </c>
      <c r="C24" s="255" t="s">
        <v>45</v>
      </c>
      <c r="D24" s="255" t="s">
        <v>46</v>
      </c>
      <c r="E24" s="255" t="s">
        <v>47</v>
      </c>
      <c r="F24" s="255" t="s">
        <v>48</v>
      </c>
      <c r="G24" s="255" t="s">
        <v>49</v>
      </c>
      <c r="H24" s="255" t="s">
        <v>50</v>
      </c>
      <c r="I24" s="255" t="s">
        <v>51</v>
      </c>
      <c r="J24" s="255" t="s">
        <v>52</v>
      </c>
      <c r="K24" s="255" t="s">
        <v>53</v>
      </c>
      <c r="L24" s="255" t="s">
        <v>54</v>
      </c>
      <c r="M24" s="255" t="s">
        <v>55</v>
      </c>
      <c r="N24" s="255" t="s">
        <v>56</v>
      </c>
      <c r="O24" s="255" t="s">
        <v>57</v>
      </c>
      <c r="P24" s="255" t="s">
        <v>61</v>
      </c>
      <c r="Q24" s="255" t="s">
        <v>62</v>
      </c>
      <c r="R24" s="256" t="s">
        <v>63</v>
      </c>
      <c r="S24" s="255" t="s">
        <v>64</v>
      </c>
      <c r="T24" s="255" t="s">
        <v>138</v>
      </c>
      <c r="U24" s="255" t="s">
        <v>139</v>
      </c>
      <c r="V24" s="255" t="s">
        <v>197</v>
      </c>
      <c r="W24" s="54"/>
    </row>
    <row r="25" spans="2:23" x14ac:dyDescent="0.25">
      <c r="B25" s="100" t="s">
        <v>91</v>
      </c>
      <c r="C25" s="184">
        <v>1356</v>
      </c>
      <c r="D25" s="184">
        <v>1376</v>
      </c>
      <c r="E25" s="184">
        <v>1322</v>
      </c>
      <c r="F25" s="184">
        <v>1292</v>
      </c>
      <c r="G25" s="184">
        <v>1353</v>
      </c>
      <c r="H25" s="184">
        <v>1246</v>
      </c>
      <c r="I25" s="184">
        <v>1269</v>
      </c>
      <c r="J25" s="184">
        <v>1245</v>
      </c>
      <c r="K25" s="184">
        <v>1179</v>
      </c>
      <c r="L25" s="184">
        <v>1175</v>
      </c>
      <c r="M25" s="184">
        <v>945</v>
      </c>
      <c r="N25" s="184">
        <v>1147</v>
      </c>
      <c r="O25" s="184">
        <v>1041</v>
      </c>
      <c r="P25" s="184">
        <v>943</v>
      </c>
      <c r="Q25" s="184">
        <v>1020</v>
      </c>
      <c r="R25" s="215">
        <v>0</v>
      </c>
      <c r="S25" s="122"/>
      <c r="T25" s="122"/>
      <c r="U25" s="122"/>
      <c r="V25" s="54"/>
      <c r="W25" s="54"/>
    </row>
    <row r="26" spans="2:23" x14ac:dyDescent="0.25">
      <c r="B26" s="123" t="s">
        <v>74</v>
      </c>
      <c r="C26" s="125">
        <f t="shared" ref="C26:K26" si="4">C25/C7</f>
        <v>0.69969040247678016</v>
      </c>
      <c r="D26" s="125">
        <f t="shared" si="4"/>
        <v>0.692501258178158</v>
      </c>
      <c r="E26" s="125">
        <f t="shared" si="4"/>
        <v>0.68746749869994794</v>
      </c>
      <c r="F26" s="125">
        <f t="shared" si="4"/>
        <v>0.67785939139559281</v>
      </c>
      <c r="G26" s="125">
        <f t="shared" si="4"/>
        <v>0.72430406852248397</v>
      </c>
      <c r="H26" s="125">
        <f t="shared" si="4"/>
        <v>0.67242309767943875</v>
      </c>
      <c r="I26" s="125">
        <f t="shared" si="4"/>
        <v>0.68446601941747576</v>
      </c>
      <c r="J26" s="125">
        <f t="shared" si="4"/>
        <v>0.6833150384193194</v>
      </c>
      <c r="K26" s="125">
        <f t="shared" si="4"/>
        <v>0.67103016505406943</v>
      </c>
      <c r="L26" s="125">
        <f t="shared" ref="L26:Q26" si="5">L25/L7</f>
        <v>0.65605806811836964</v>
      </c>
      <c r="M26" s="125">
        <f t="shared" si="5"/>
        <v>0.65262430939226523</v>
      </c>
      <c r="N26" s="125">
        <f t="shared" si="5"/>
        <v>0.69599514563106801</v>
      </c>
      <c r="O26" s="125">
        <f t="shared" si="5"/>
        <v>0.66645326504481439</v>
      </c>
      <c r="P26" s="125">
        <f t="shared" si="5"/>
        <v>0.65944055944055946</v>
      </c>
      <c r="Q26" s="125">
        <f t="shared" si="5"/>
        <v>0.68825910931174084</v>
      </c>
      <c r="R26" s="118">
        <f>AVERAGE(M26:Q26)</f>
        <v>0.67255447776408961</v>
      </c>
      <c r="S26" s="126">
        <f>AVERAGE(N26:R26)</f>
        <v>0.67654051143845451</v>
      </c>
      <c r="T26" s="126">
        <f>S26</f>
        <v>0.67654051143845451</v>
      </c>
      <c r="U26" s="126">
        <f>T26</f>
        <v>0.67654051143845451</v>
      </c>
      <c r="V26" s="126">
        <f>U26</f>
        <v>0.67654051143845451</v>
      </c>
      <c r="W26" s="54"/>
    </row>
    <row r="27" spans="2:23" x14ac:dyDescent="0.25">
      <c r="B27" s="100" t="s">
        <v>92</v>
      </c>
      <c r="C27" s="184">
        <v>629</v>
      </c>
      <c r="D27" s="184">
        <v>618</v>
      </c>
      <c r="E27" s="184">
        <v>604</v>
      </c>
      <c r="F27" s="184">
        <v>605</v>
      </c>
      <c r="G27" s="184">
        <v>516</v>
      </c>
      <c r="H27" s="184">
        <v>607</v>
      </c>
      <c r="I27" s="184">
        <v>583</v>
      </c>
      <c r="J27" s="184">
        <v>578</v>
      </c>
      <c r="K27" s="184">
        <v>577</v>
      </c>
      <c r="L27" s="184">
        <v>614</v>
      </c>
      <c r="M27" s="184">
        <v>478</v>
      </c>
      <c r="N27" s="265">
        <v>507</v>
      </c>
      <c r="O27" s="305">
        <v>521</v>
      </c>
      <c r="P27" s="305">
        <v>490</v>
      </c>
      <c r="Q27" s="305">
        <v>459</v>
      </c>
      <c r="R27" s="215">
        <v>0</v>
      </c>
      <c r="S27" s="128"/>
      <c r="T27" s="128"/>
      <c r="U27" s="128"/>
      <c r="V27" s="128"/>
      <c r="W27" s="54"/>
    </row>
    <row r="28" spans="2:23" x14ac:dyDescent="0.25">
      <c r="B28" s="123" t="s">
        <v>74</v>
      </c>
      <c r="C28" s="124">
        <f t="shared" ref="C28:K28" si="6">C27/C7</f>
        <v>0.32456140350877194</v>
      </c>
      <c r="D28" s="124">
        <f t="shared" si="6"/>
        <v>0.31102164066431809</v>
      </c>
      <c r="E28" s="124">
        <f t="shared" si="6"/>
        <v>0.31409256370254812</v>
      </c>
      <c r="F28" s="124">
        <f t="shared" si="6"/>
        <v>0.31741867785939137</v>
      </c>
      <c r="G28" s="124">
        <f t="shared" si="6"/>
        <v>0.27623126338329762</v>
      </c>
      <c r="H28" s="124">
        <f t="shared" si="6"/>
        <v>0.32757690232056125</v>
      </c>
      <c r="I28" s="124">
        <f t="shared" si="6"/>
        <v>0.31445523193096009</v>
      </c>
      <c r="J28" s="124">
        <f t="shared" si="6"/>
        <v>0.31723380900109771</v>
      </c>
      <c r="K28" s="124">
        <f t="shared" si="6"/>
        <v>0.32840068298235631</v>
      </c>
      <c r="L28" s="124">
        <f t="shared" ref="L28:Q28" si="7">L27/L7</f>
        <v>0.34282523729759912</v>
      </c>
      <c r="M28" s="125">
        <f t="shared" si="7"/>
        <v>0.33011049723756908</v>
      </c>
      <c r="N28" s="125">
        <f t="shared" si="7"/>
        <v>0.30764563106796117</v>
      </c>
      <c r="O28" s="125">
        <f t="shared" si="7"/>
        <v>0.33354673495518566</v>
      </c>
      <c r="P28" s="125">
        <f t="shared" si="7"/>
        <v>0.34265734265734266</v>
      </c>
      <c r="Q28" s="125">
        <f t="shared" si="7"/>
        <v>0.30971659919028338</v>
      </c>
      <c r="R28" s="118">
        <f>AVERAGE(M28:Q28)</f>
        <v>0.32473536102166839</v>
      </c>
      <c r="S28" s="126">
        <f>AVERAGE(N28:R28)</f>
        <v>0.3236603337784883</v>
      </c>
      <c r="T28" s="126">
        <f>S28</f>
        <v>0.3236603337784883</v>
      </c>
      <c r="U28" s="126">
        <f>T28</f>
        <v>0.3236603337784883</v>
      </c>
      <c r="V28" s="126">
        <f>U28</f>
        <v>0.3236603337784883</v>
      </c>
      <c r="W28" s="54"/>
    </row>
    <row r="29" spans="2:23" x14ac:dyDescent="0.25">
      <c r="B29" s="115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7"/>
      <c r="P29" s="116"/>
      <c r="Q29" s="116"/>
      <c r="R29" s="119"/>
      <c r="S29" s="54"/>
      <c r="T29" s="54"/>
      <c r="U29" s="54"/>
      <c r="V29" s="54"/>
      <c r="W29" s="54"/>
    </row>
    <row r="30" spans="2:23" x14ac:dyDescent="0.25">
      <c r="B30" s="120" t="s">
        <v>75</v>
      </c>
      <c r="C30" s="116"/>
      <c r="D30" s="116"/>
      <c r="E30" s="116"/>
      <c r="F30" s="116"/>
      <c r="G30" s="116"/>
      <c r="H30" s="116"/>
      <c r="I30" s="54"/>
      <c r="J30" s="54"/>
      <c r="K30" s="54"/>
      <c r="L30" s="54"/>
      <c r="M30" s="54"/>
      <c r="N30" s="54"/>
      <c r="O30" s="106"/>
      <c r="P30" s="54"/>
      <c r="Q30" s="54"/>
      <c r="R30" s="107"/>
      <c r="S30" s="54"/>
      <c r="T30" s="54"/>
      <c r="U30" s="54"/>
      <c r="V30" s="54"/>
      <c r="W30" s="54"/>
    </row>
    <row r="31" spans="2:23" ht="24" x14ac:dyDescent="0.25">
      <c r="B31" s="129" t="s">
        <v>76</v>
      </c>
      <c r="C31" s="130" t="str">
        <f t="shared" ref="C31:V31" si="8">C19&amp;" "&amp;"to"&amp;" "&amp;C15</f>
        <v>2004 to 2005</v>
      </c>
      <c r="D31" s="130" t="str">
        <f t="shared" si="8"/>
        <v>2005 to 2006</v>
      </c>
      <c r="E31" s="130" t="str">
        <f t="shared" si="8"/>
        <v>2006 to 2007</v>
      </c>
      <c r="F31" s="130" t="str">
        <f t="shared" si="8"/>
        <v>2007 to 2008</v>
      </c>
      <c r="G31" s="130" t="str">
        <f t="shared" si="8"/>
        <v>2008 to 2009</v>
      </c>
      <c r="H31" s="130" t="str">
        <f t="shared" si="8"/>
        <v>2009 to 2010</v>
      </c>
      <c r="I31" s="130" t="str">
        <f t="shared" si="8"/>
        <v>2010 to 2011</v>
      </c>
      <c r="J31" s="130" t="str">
        <f t="shared" si="8"/>
        <v>2011 to 2012</v>
      </c>
      <c r="K31" s="130" t="str">
        <f t="shared" si="8"/>
        <v>2012 to 2013</v>
      </c>
      <c r="L31" s="130" t="str">
        <f t="shared" si="8"/>
        <v>2013 to 2014</v>
      </c>
      <c r="M31" s="130" t="str">
        <f t="shared" si="8"/>
        <v>2014 to 2015</v>
      </c>
      <c r="N31" s="130" t="str">
        <f t="shared" si="8"/>
        <v>2015 to 2016</v>
      </c>
      <c r="O31" s="131" t="str">
        <f t="shared" si="8"/>
        <v>2016 to 2017</v>
      </c>
      <c r="P31" s="130" t="str">
        <f t="shared" si="8"/>
        <v>2017 to 2018</v>
      </c>
      <c r="Q31" s="130" t="str">
        <f t="shared" si="8"/>
        <v>2018 to 2019</v>
      </c>
      <c r="R31" s="132" t="str">
        <f t="shared" si="8"/>
        <v>2019 to 2020</v>
      </c>
      <c r="S31" s="133" t="str">
        <f t="shared" si="8"/>
        <v>2020 to 2021</v>
      </c>
      <c r="T31" s="133" t="str">
        <f t="shared" si="8"/>
        <v>2021 to 2022</v>
      </c>
      <c r="U31" s="133" t="str">
        <f t="shared" si="8"/>
        <v>2022 to 2023</v>
      </c>
      <c r="V31" s="133" t="str">
        <f t="shared" si="8"/>
        <v>2023 to 2024</v>
      </c>
      <c r="W31" s="64"/>
    </row>
    <row r="32" spans="2:23" x14ac:dyDescent="0.25">
      <c r="B32" s="100" t="s">
        <v>77</v>
      </c>
      <c r="C32" s="134">
        <f t="shared" ref="C32:V32" si="9">(C26*C16)+(C28*C20)</f>
        <v>2161.4453044375641</v>
      </c>
      <c r="D32" s="134">
        <f t="shared" si="9"/>
        <v>2113.6597886260697</v>
      </c>
      <c r="E32" s="134">
        <f t="shared" si="9"/>
        <v>2075.9729589183567</v>
      </c>
      <c r="F32" s="134">
        <f t="shared" si="9"/>
        <v>2033.3693599160542</v>
      </c>
      <c r="G32" s="134">
        <f t="shared" si="9"/>
        <v>2019.7066381156317</v>
      </c>
      <c r="H32" s="134">
        <f t="shared" si="9"/>
        <v>1930.6368051807879</v>
      </c>
      <c r="I32" s="134">
        <f t="shared" si="9"/>
        <v>1846.5231930960085</v>
      </c>
      <c r="J32" s="134">
        <f t="shared" si="9"/>
        <v>1916.7848518111964</v>
      </c>
      <c r="K32" s="134">
        <f t="shared" si="9"/>
        <v>1925.3614114968698</v>
      </c>
      <c r="L32" s="134">
        <f t="shared" si="9"/>
        <v>1873.1256281407036</v>
      </c>
      <c r="M32" s="134">
        <f t="shared" si="9"/>
        <v>1838.3135359116022</v>
      </c>
      <c r="N32" s="134">
        <f t="shared" si="9"/>
        <v>1811.7578883495146</v>
      </c>
      <c r="O32" s="135">
        <f t="shared" si="9"/>
        <v>1747.6747759282971</v>
      </c>
      <c r="P32" s="134">
        <f t="shared" si="9"/>
        <v>1652.253146853147</v>
      </c>
      <c r="Q32" s="134">
        <f t="shared" si="9"/>
        <v>1586.2995951417004</v>
      </c>
      <c r="R32" s="136">
        <f>(R26*R16)+(R28*R20)</f>
        <v>1580.7274782311472</v>
      </c>
      <c r="S32" s="134">
        <f t="shared" si="9"/>
        <v>1626.2344306889402</v>
      </c>
      <c r="T32" s="134">
        <f t="shared" si="9"/>
        <v>1597.9725545811791</v>
      </c>
      <c r="U32" s="134">
        <f t="shared" si="9"/>
        <v>1540.8127651333239</v>
      </c>
      <c r="V32" s="134">
        <f t="shared" si="9"/>
        <v>1566.9281403312434</v>
      </c>
      <c r="W32" s="134"/>
    </row>
    <row r="33" spans="2:26" x14ac:dyDescent="0.25">
      <c r="B33" s="137" t="s">
        <v>78</v>
      </c>
      <c r="C33" s="138"/>
      <c r="D33" s="138">
        <f t="shared" ref="D33:V33" si="10">D32-C32</f>
        <v>-47.785515811494406</v>
      </c>
      <c r="E33" s="138">
        <f t="shared" si="10"/>
        <v>-37.686829707713059</v>
      </c>
      <c r="F33" s="138">
        <f t="shared" si="10"/>
        <v>-42.603599002302417</v>
      </c>
      <c r="G33" s="138">
        <f t="shared" si="10"/>
        <v>-13.66272180042256</v>
      </c>
      <c r="H33" s="138">
        <f t="shared" si="10"/>
        <v>-89.069832934843816</v>
      </c>
      <c r="I33" s="138">
        <f t="shared" si="10"/>
        <v>-84.113612084779334</v>
      </c>
      <c r="J33" s="138">
        <f t="shared" si="10"/>
        <v>70.261658715187878</v>
      </c>
      <c r="K33" s="138">
        <f t="shared" si="10"/>
        <v>8.5765596856733737</v>
      </c>
      <c r="L33" s="138">
        <f t="shared" si="10"/>
        <v>-52.235783356166166</v>
      </c>
      <c r="M33" s="138">
        <f t="shared" si="10"/>
        <v>-34.812092229101381</v>
      </c>
      <c r="N33" s="138">
        <f t="shared" si="10"/>
        <v>-26.555647562087643</v>
      </c>
      <c r="O33" s="138">
        <f t="shared" si="10"/>
        <v>-64.083112421217493</v>
      </c>
      <c r="P33" s="138">
        <f t="shared" si="10"/>
        <v>-95.421629075150122</v>
      </c>
      <c r="Q33" s="138">
        <f t="shared" si="10"/>
        <v>-65.953551711446607</v>
      </c>
      <c r="R33" s="139">
        <f t="shared" si="10"/>
        <v>-5.5721169105531771</v>
      </c>
      <c r="S33" s="138">
        <f t="shared" si="10"/>
        <v>45.506952457792977</v>
      </c>
      <c r="T33" s="138">
        <f t="shared" si="10"/>
        <v>-28.261876107761054</v>
      </c>
      <c r="U33" s="138">
        <f t="shared" si="10"/>
        <v>-57.159789447855246</v>
      </c>
      <c r="V33" s="138">
        <f t="shared" si="10"/>
        <v>26.115375197919548</v>
      </c>
      <c r="W33" s="138"/>
    </row>
    <row r="34" spans="2:26" x14ac:dyDescent="0.25">
      <c r="B34" s="140" t="s">
        <v>181</v>
      </c>
      <c r="C34" s="141"/>
      <c r="D34" s="141">
        <f t="shared" ref="D34:U34" si="11">D33/C32</f>
        <v>-2.2108130940620221E-2</v>
      </c>
      <c r="E34" s="141">
        <f t="shared" si="11"/>
        <v>-1.7830130426150757E-2</v>
      </c>
      <c r="F34" s="141">
        <f t="shared" si="11"/>
        <v>-2.0522232151087436E-2</v>
      </c>
      <c r="G34" s="141">
        <f t="shared" si="11"/>
        <v>-6.7192523256013915E-3</v>
      </c>
      <c r="H34" s="141">
        <f t="shared" si="11"/>
        <v>-4.4100381339512343E-2</v>
      </c>
      <c r="I34" s="141">
        <f t="shared" si="11"/>
        <v>-4.3567807191421899E-2</v>
      </c>
      <c r="J34" s="141">
        <f t="shared" si="11"/>
        <v>3.8050785919120964E-2</v>
      </c>
      <c r="K34" s="141">
        <f t="shared" si="11"/>
        <v>4.4744508897643174E-3</v>
      </c>
      <c r="L34" s="141">
        <f t="shared" si="11"/>
        <v>-2.7130378247040655E-2</v>
      </c>
      <c r="M34" s="141">
        <f t="shared" si="11"/>
        <v>-1.8585027990704744E-2</v>
      </c>
      <c r="N34" s="141">
        <f t="shared" si="11"/>
        <v>-1.4445657415517505E-2</v>
      </c>
      <c r="O34" s="142">
        <f t="shared" si="11"/>
        <v>-3.5370682160846718E-2</v>
      </c>
      <c r="P34" s="141">
        <f t="shared" si="11"/>
        <v>-5.4599191102054932E-2</v>
      </c>
      <c r="Q34" s="141">
        <f t="shared" si="11"/>
        <v>-3.9917340655129398E-2</v>
      </c>
      <c r="R34" s="143">
        <f>R33/Q32</f>
        <v>-3.5126510323892713E-3</v>
      </c>
      <c r="S34" s="141">
        <f>S33/R32</f>
        <v>2.8788613524145096E-2</v>
      </c>
      <c r="T34" s="141">
        <f>T33/S32</f>
        <v>-1.7378722018441189E-2</v>
      </c>
      <c r="U34" s="141">
        <f t="shared" si="11"/>
        <v>-3.5770194728304672E-2</v>
      </c>
      <c r="V34" s="141">
        <f>AVERAGE(Q34:U34)</f>
        <v>-1.3558058982023885E-2</v>
      </c>
      <c r="W34" s="141"/>
    </row>
    <row r="35" spans="2:26" x14ac:dyDescent="0.25">
      <c r="B35" s="123" t="s">
        <v>182</v>
      </c>
      <c r="C35" s="116">
        <f t="shared" ref="C35:Q35" si="12">C7/C32</f>
        <v>0.89662227215335089</v>
      </c>
      <c r="D35" s="116">
        <f t="shared" si="12"/>
        <v>0.94007560284410685</v>
      </c>
      <c r="E35" s="116">
        <f t="shared" si="12"/>
        <v>0.92631264378411748</v>
      </c>
      <c r="F35" s="116">
        <f t="shared" si="12"/>
        <v>0.93736044103599925</v>
      </c>
      <c r="G35" s="116">
        <f t="shared" si="12"/>
        <v>0.92488679531341611</v>
      </c>
      <c r="H35" s="116">
        <f t="shared" si="12"/>
        <v>0.9597869444048448</v>
      </c>
      <c r="I35" s="116">
        <f t="shared" si="12"/>
        <v>1.0040491269927974</v>
      </c>
      <c r="J35" s="116">
        <f t="shared" si="12"/>
        <v>0.95055008300924704</v>
      </c>
      <c r="K35" s="116">
        <f t="shared" si="12"/>
        <v>0.91255594378720961</v>
      </c>
      <c r="L35" s="116">
        <f t="shared" si="12"/>
        <v>0.95615583551530237</v>
      </c>
      <c r="M35" s="116">
        <f t="shared" si="12"/>
        <v>0.78767847361900134</v>
      </c>
      <c r="N35" s="116">
        <f t="shared" si="12"/>
        <v>0.90961381241800709</v>
      </c>
      <c r="O35" s="117">
        <f t="shared" si="12"/>
        <v>0.89375896563496837</v>
      </c>
      <c r="P35" s="116">
        <f t="shared" si="12"/>
        <v>0.86548480946975559</v>
      </c>
      <c r="Q35" s="116">
        <f t="shared" si="12"/>
        <v>0.93424974988259801</v>
      </c>
      <c r="R35" s="144">
        <f>R7/R32</f>
        <v>0.92995156992206363</v>
      </c>
      <c r="S35" s="54"/>
      <c r="T35" s="54"/>
      <c r="U35" s="54"/>
      <c r="V35" s="54"/>
      <c r="W35" s="54"/>
    </row>
    <row r="36" spans="2:26" ht="15.75" thickBot="1" x14ac:dyDescent="0.3">
      <c r="B36" s="123" t="s">
        <v>183</v>
      </c>
      <c r="C36" s="145">
        <f t="shared" ref="C36:R36" si="13">C7-C32</f>
        <v>-223.44530443756412</v>
      </c>
      <c r="D36" s="145">
        <f t="shared" si="13"/>
        <v>-126.65978862606971</v>
      </c>
      <c r="E36" s="145">
        <f t="shared" si="13"/>
        <v>-152.97295891835665</v>
      </c>
      <c r="F36" s="145">
        <f t="shared" si="13"/>
        <v>-127.36935991605424</v>
      </c>
      <c r="G36" s="145">
        <f t="shared" si="13"/>
        <v>-151.70663811563168</v>
      </c>
      <c r="H36" s="145">
        <f t="shared" si="13"/>
        <v>-77.63680518078786</v>
      </c>
      <c r="I36" s="145">
        <f t="shared" si="13"/>
        <v>7.4768069039914735</v>
      </c>
      <c r="J36" s="145">
        <f t="shared" si="13"/>
        <v>-94.784851811196404</v>
      </c>
      <c r="K36" s="145">
        <f t="shared" si="13"/>
        <v>-168.36141149686978</v>
      </c>
      <c r="L36" s="145">
        <f t="shared" si="13"/>
        <v>-82.125628140703611</v>
      </c>
      <c r="M36" s="145">
        <f t="shared" si="13"/>
        <v>-390.31353591160223</v>
      </c>
      <c r="N36" s="145">
        <f t="shared" si="13"/>
        <v>-163.75788834951459</v>
      </c>
      <c r="O36" s="146">
        <f t="shared" si="13"/>
        <v>-185.67477592829709</v>
      </c>
      <c r="P36" s="145">
        <f t="shared" si="13"/>
        <v>-222.25314685314697</v>
      </c>
      <c r="Q36" s="145">
        <f t="shared" si="13"/>
        <v>-104.29959514170037</v>
      </c>
      <c r="R36" s="147">
        <f t="shared" si="13"/>
        <v>-110.72747823114719</v>
      </c>
      <c r="S36" s="54"/>
      <c r="T36" s="54"/>
      <c r="U36" s="54"/>
      <c r="V36" s="54"/>
      <c r="W36" s="54"/>
    </row>
    <row r="37" spans="2:26" ht="15.75" thickBot="1" x14ac:dyDescent="0.3">
      <c r="B37" s="123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6"/>
      <c r="P37" s="145"/>
      <c r="Q37" s="145"/>
      <c r="R37" s="148"/>
      <c r="S37" s="54"/>
      <c r="T37" s="54"/>
      <c r="U37" s="54"/>
      <c r="V37" s="54"/>
      <c r="W37" s="54"/>
    </row>
    <row r="38" spans="2:26" x14ac:dyDescent="0.25">
      <c r="O38" s="404" t="s">
        <v>120</v>
      </c>
      <c r="P38" s="405"/>
      <c r="Q38" s="405"/>
      <c r="R38" s="405"/>
      <c r="S38" s="405"/>
      <c r="T38" s="405"/>
      <c r="U38" s="405"/>
      <c r="V38" s="406"/>
    </row>
    <row r="39" spans="2:26" ht="14.25" customHeight="1" thickBot="1" x14ac:dyDescent="0.3">
      <c r="O39" s="149"/>
      <c r="P39" s="150"/>
      <c r="Q39" s="150"/>
      <c r="R39" s="150"/>
      <c r="S39" s="150"/>
      <c r="T39" s="150"/>
      <c r="U39" s="150"/>
      <c r="V39" s="151"/>
    </row>
    <row r="40" spans="2:26" x14ac:dyDescent="0.25">
      <c r="O40" s="152"/>
      <c r="P40" s="153"/>
      <c r="Q40" s="154"/>
      <c r="R40" s="155" t="s">
        <v>63</v>
      </c>
      <c r="S40" s="156" t="s">
        <v>64</v>
      </c>
      <c r="T40" s="156" t="s">
        <v>138</v>
      </c>
      <c r="U40" s="157" t="s">
        <v>139</v>
      </c>
      <c r="V40" s="158" t="s">
        <v>197</v>
      </c>
      <c r="W40" s="159"/>
      <c r="X40" s="79"/>
      <c r="Y40" s="79"/>
      <c r="Z40" s="54"/>
    </row>
    <row r="41" spans="2:26" x14ac:dyDescent="0.25">
      <c r="O41" s="160" t="s">
        <v>83</v>
      </c>
      <c r="P41" s="153"/>
      <c r="Q41" s="154"/>
      <c r="R41" s="161"/>
      <c r="S41" s="156"/>
      <c r="T41" s="156"/>
      <c r="U41" s="157"/>
      <c r="V41" s="158"/>
      <c r="W41" s="159"/>
      <c r="X41" s="79"/>
      <c r="Y41" s="79"/>
      <c r="Z41" s="54"/>
    </row>
    <row r="42" spans="2:26" x14ac:dyDescent="0.25">
      <c r="O42" s="235" t="s">
        <v>124</v>
      </c>
      <c r="P42" s="182" t="s">
        <v>84</v>
      </c>
      <c r="R42" s="162">
        <f>R34</f>
        <v>-3.5126510323892713E-3</v>
      </c>
      <c r="S42" s="163">
        <f>S34</f>
        <v>2.8788613524145096E-2</v>
      </c>
      <c r="T42" s="163">
        <f>T34</f>
        <v>-1.7378722018441189E-2</v>
      </c>
      <c r="U42" s="163">
        <f>U34</f>
        <v>-3.5770194728304672E-2</v>
      </c>
      <c r="V42" s="164">
        <f>V34</f>
        <v>-1.3558058982023885E-2</v>
      </c>
      <c r="W42" s="165"/>
      <c r="X42" s="165"/>
      <c r="Y42" s="165"/>
      <c r="Z42" s="54"/>
    </row>
    <row r="43" spans="2:26" x14ac:dyDescent="0.25">
      <c r="O43" s="235" t="s">
        <v>125</v>
      </c>
      <c r="P43" s="182" t="s">
        <v>85</v>
      </c>
      <c r="R43" s="166">
        <f>AVERAGE(O35:R35)</f>
        <v>0.90586127372734648</v>
      </c>
      <c r="S43" s="167">
        <f>R43</f>
        <v>0.90586127372734648</v>
      </c>
      <c r="T43" s="167">
        <f t="shared" ref="S43:V44" si="14">S43</f>
        <v>0.90586127372734648</v>
      </c>
      <c r="U43" s="167">
        <f t="shared" si="14"/>
        <v>0.90586127372734648</v>
      </c>
      <c r="V43" s="168">
        <f t="shared" si="14"/>
        <v>0.90586127372734648</v>
      </c>
      <c r="W43" s="169"/>
      <c r="X43" s="169"/>
      <c r="Y43" s="169"/>
      <c r="Z43" s="54"/>
    </row>
    <row r="44" spans="2:26" x14ac:dyDescent="0.25">
      <c r="O44" s="235" t="s">
        <v>123</v>
      </c>
      <c r="P44" s="182" t="s">
        <v>111</v>
      </c>
      <c r="R44" s="166">
        <f>AVERAGE(R34:V34)</f>
        <v>-8.2862026474027836E-3</v>
      </c>
      <c r="S44" s="167">
        <f t="shared" si="14"/>
        <v>-8.2862026474027836E-3</v>
      </c>
      <c r="T44" s="167">
        <f t="shared" si="14"/>
        <v>-8.2862026474027836E-3</v>
      </c>
      <c r="U44" s="167">
        <f t="shared" si="14"/>
        <v>-8.2862026474027836E-3</v>
      </c>
      <c r="V44" s="168">
        <f t="shared" si="14"/>
        <v>-8.2862026474027836E-3</v>
      </c>
      <c r="W44" s="169"/>
      <c r="X44" s="169"/>
      <c r="Y44" s="169"/>
      <c r="Z44" s="54"/>
    </row>
    <row r="45" spans="2:26" x14ac:dyDescent="0.25">
      <c r="O45" s="160" t="s">
        <v>86</v>
      </c>
      <c r="P45" s="154"/>
      <c r="Q45" s="170"/>
      <c r="R45" s="94"/>
      <c r="S45" s="154"/>
      <c r="T45" s="154"/>
      <c r="U45" s="154"/>
      <c r="V45" s="171"/>
      <c r="W45" s="54"/>
      <c r="X45" s="54"/>
      <c r="Y45" s="54"/>
      <c r="Z45" s="54"/>
    </row>
    <row r="46" spans="2:26" x14ac:dyDescent="0.25">
      <c r="M46" s="14"/>
      <c r="O46" s="152"/>
      <c r="P46" s="154" t="s">
        <v>126</v>
      </c>
      <c r="Q46" s="172"/>
      <c r="R46" s="173">
        <f>R7</f>
        <v>1470</v>
      </c>
      <c r="S46" s="174">
        <f>R46+(R46*S42)</f>
        <v>1512.3192618804933</v>
      </c>
      <c r="T46" s="174">
        <f>S46+(S46*T42)</f>
        <v>1486.0370858251381</v>
      </c>
      <c r="U46" s="174">
        <f>T46+(T46*U42)</f>
        <v>1432.8812498916905</v>
      </c>
      <c r="V46" s="175">
        <f>U46+(U46*V42)</f>
        <v>1413.4541613914228</v>
      </c>
      <c r="W46" s="134"/>
      <c r="X46" s="134"/>
      <c r="Y46" s="134"/>
      <c r="Z46" s="54"/>
    </row>
    <row r="47" spans="2:26" x14ac:dyDescent="0.25">
      <c r="M47" s="14"/>
      <c r="O47" s="152"/>
      <c r="P47" s="154" t="s">
        <v>89</v>
      </c>
      <c r="Q47" s="172"/>
      <c r="R47" s="173">
        <f>R46</f>
        <v>1470</v>
      </c>
      <c r="S47" s="174">
        <f>S43*S32</f>
        <v>1473.1427927631496</v>
      </c>
      <c r="T47" s="174">
        <f>T43*T32</f>
        <v>1447.5414536742487</v>
      </c>
      <c r="U47" s="174">
        <f>U43*U32</f>
        <v>1395.7626139990275</v>
      </c>
      <c r="V47" s="175">
        <f>V43*V32</f>
        <v>1419.4195210396824</v>
      </c>
      <c r="W47" s="134"/>
      <c r="X47" s="134"/>
      <c r="Y47" s="134"/>
      <c r="Z47" s="54"/>
    </row>
    <row r="48" spans="2:26" ht="15.75" thickBot="1" x14ac:dyDescent="0.3">
      <c r="M48" s="14"/>
      <c r="O48" s="176"/>
      <c r="P48" s="177" t="s">
        <v>88</v>
      </c>
      <c r="Q48" s="178"/>
      <c r="R48" s="179">
        <f>R47</f>
        <v>1470</v>
      </c>
      <c r="S48" s="180">
        <f>R48*(1+S44)</f>
        <v>1457.819282108318</v>
      </c>
      <c r="T48" s="180">
        <f>S48*(1+T44)</f>
        <v>1445.7394961134773</v>
      </c>
      <c r="U48" s="180">
        <f>T48*(1+U44)</f>
        <v>1433.759805673327</v>
      </c>
      <c r="V48" s="181">
        <f>U48*(1+V44)</f>
        <v>1421.879381375817</v>
      </c>
      <c r="W48" s="134"/>
      <c r="X48" s="134"/>
      <c r="Y48" s="134"/>
      <c r="Z48" s="54"/>
    </row>
    <row r="49" spans="15:22" ht="15.75" thickBot="1" x14ac:dyDescent="0.3"/>
    <row r="50" spans="15:22" x14ac:dyDescent="0.25">
      <c r="O50" s="404" t="s">
        <v>118</v>
      </c>
      <c r="P50" s="405"/>
      <c r="Q50" s="405"/>
      <c r="R50" s="405"/>
      <c r="S50" s="405"/>
      <c r="T50" s="405"/>
      <c r="U50" s="405"/>
      <c r="V50" s="406"/>
    </row>
    <row r="51" spans="15:22" x14ac:dyDescent="0.25">
      <c r="O51" s="218"/>
      <c r="P51" s="219"/>
      <c r="Q51" s="219"/>
      <c r="R51" s="219"/>
      <c r="S51" s="219"/>
      <c r="T51" s="219"/>
      <c r="U51" s="219"/>
      <c r="V51" s="220"/>
    </row>
    <row r="52" spans="15:22" ht="15.75" thickBot="1" x14ac:dyDescent="0.3">
      <c r="O52" s="221" t="s">
        <v>117</v>
      </c>
      <c r="P52" s="222"/>
      <c r="Q52" s="222"/>
      <c r="R52" s="222"/>
      <c r="S52" s="223">
        <f>ROUND(((R8-R7)+(Q8-Q7)+(P8-P7)+(O8-O7)+(N8-N7))/5,0)</f>
        <v>98</v>
      </c>
      <c r="T52" s="223">
        <f>S52</f>
        <v>98</v>
      </c>
      <c r="U52" s="223">
        <f>T52</f>
        <v>98</v>
      </c>
      <c r="V52" s="224">
        <f>U52</f>
        <v>98</v>
      </c>
    </row>
    <row r="53" spans="15:22" x14ac:dyDescent="0.25">
      <c r="O53" s="152"/>
      <c r="P53" s="153"/>
      <c r="Q53" s="154"/>
      <c r="R53" s="155" t="s">
        <v>63</v>
      </c>
      <c r="S53" s="156" t="s">
        <v>64</v>
      </c>
      <c r="T53" s="156" t="s">
        <v>138</v>
      </c>
      <c r="U53" s="157" t="s">
        <v>139</v>
      </c>
      <c r="V53" s="158" t="s">
        <v>197</v>
      </c>
    </row>
    <row r="54" spans="15:22" x14ac:dyDescent="0.25">
      <c r="O54" s="160" t="s">
        <v>83</v>
      </c>
      <c r="P54" s="153"/>
      <c r="Q54" s="154"/>
      <c r="R54" s="161"/>
      <c r="S54" s="156"/>
      <c r="T54" s="156"/>
      <c r="U54" s="157"/>
      <c r="V54" s="158"/>
    </row>
    <row r="55" spans="15:22" x14ac:dyDescent="0.25">
      <c r="O55" s="152"/>
      <c r="P55" s="182" t="s">
        <v>84</v>
      </c>
      <c r="R55" s="162">
        <f>R42</f>
        <v>-3.5126510323892713E-3</v>
      </c>
      <c r="S55" s="163">
        <f t="shared" ref="R55:V57" si="15">S42</f>
        <v>2.8788613524145096E-2</v>
      </c>
      <c r="T55" s="163">
        <f t="shared" si="15"/>
        <v>-1.7378722018441189E-2</v>
      </c>
      <c r="U55" s="163">
        <f t="shared" si="15"/>
        <v>-3.5770194728304672E-2</v>
      </c>
      <c r="V55" s="164">
        <f t="shared" si="15"/>
        <v>-1.3558058982023885E-2</v>
      </c>
    </row>
    <row r="56" spans="15:22" x14ac:dyDescent="0.25">
      <c r="O56" s="152"/>
      <c r="P56" s="182" t="s">
        <v>85</v>
      </c>
      <c r="R56" s="166">
        <f t="shared" si="15"/>
        <v>0.90586127372734648</v>
      </c>
      <c r="S56" s="167">
        <f t="shared" si="15"/>
        <v>0.90586127372734648</v>
      </c>
      <c r="T56" s="167">
        <f t="shared" si="15"/>
        <v>0.90586127372734648</v>
      </c>
      <c r="U56" s="167">
        <f t="shared" si="15"/>
        <v>0.90586127372734648</v>
      </c>
      <c r="V56" s="168">
        <f t="shared" si="15"/>
        <v>0.90586127372734648</v>
      </c>
    </row>
    <row r="57" spans="15:22" x14ac:dyDescent="0.25">
      <c r="O57" s="152"/>
      <c r="P57" s="182" t="s">
        <v>111</v>
      </c>
      <c r="R57" s="166">
        <f t="shared" si="15"/>
        <v>-8.2862026474027836E-3</v>
      </c>
      <c r="S57" s="167">
        <f t="shared" si="15"/>
        <v>-8.2862026474027836E-3</v>
      </c>
      <c r="T57" s="167">
        <f t="shared" si="15"/>
        <v>-8.2862026474027836E-3</v>
      </c>
      <c r="U57" s="167">
        <f t="shared" si="15"/>
        <v>-8.2862026474027836E-3</v>
      </c>
      <c r="V57" s="168">
        <f t="shared" si="15"/>
        <v>-8.2862026474027836E-3</v>
      </c>
    </row>
    <row r="58" spans="15:22" x14ac:dyDescent="0.25">
      <c r="O58" s="160" t="s">
        <v>86</v>
      </c>
      <c r="P58" s="154"/>
      <c r="Q58" s="170"/>
      <c r="R58" s="94"/>
      <c r="S58" s="154"/>
      <c r="T58" s="154"/>
      <c r="U58" s="154"/>
      <c r="V58" s="171"/>
    </row>
    <row r="59" spans="15:22" x14ac:dyDescent="0.25">
      <c r="O59" s="152"/>
      <c r="P59" s="154" t="s">
        <v>87</v>
      </c>
      <c r="Q59" s="172"/>
      <c r="R59" s="173">
        <f>R8</f>
        <v>1626</v>
      </c>
      <c r="S59" s="174">
        <f>S46+S52</f>
        <v>1610.3192618804933</v>
      </c>
      <c r="T59" s="174">
        <f>T46+T52</f>
        <v>1584.0370858251381</v>
      </c>
      <c r="U59" s="174">
        <f>U46+U52</f>
        <v>1530.8812498916905</v>
      </c>
      <c r="V59" s="175">
        <f>V46+V52</f>
        <v>1511.4541613914228</v>
      </c>
    </row>
    <row r="60" spans="15:22" x14ac:dyDescent="0.25">
      <c r="O60" s="152"/>
      <c r="P60" s="154" t="s">
        <v>89</v>
      </c>
      <c r="Q60" s="172"/>
      <c r="R60" s="173">
        <f>R59</f>
        <v>1626</v>
      </c>
      <c r="S60" s="174">
        <f>S47+S52</f>
        <v>1571.1427927631496</v>
      </c>
      <c r="T60" s="174">
        <f>T47+T52</f>
        <v>1545.5414536742487</v>
      </c>
      <c r="U60" s="174">
        <f>U47+U52</f>
        <v>1493.7626139990275</v>
      </c>
      <c r="V60" s="175">
        <f>V47+V52</f>
        <v>1517.4195210396824</v>
      </c>
    </row>
    <row r="61" spans="15:22" ht="15.75" thickBot="1" x14ac:dyDescent="0.3">
      <c r="O61" s="176"/>
      <c r="P61" s="177" t="s">
        <v>88</v>
      </c>
      <c r="Q61" s="178"/>
      <c r="R61" s="179">
        <f>R60</f>
        <v>1626</v>
      </c>
      <c r="S61" s="180">
        <f>S48+S52</f>
        <v>1555.819282108318</v>
      </c>
      <c r="T61" s="180">
        <f>T48+T52</f>
        <v>1543.7394961134773</v>
      </c>
      <c r="U61" s="180">
        <f>U48+U52</f>
        <v>1531.759805673327</v>
      </c>
      <c r="V61" s="181">
        <f>V48+V52</f>
        <v>1519.879381375817</v>
      </c>
    </row>
  </sheetData>
  <mergeCells count="2">
    <mergeCell ref="O38:V38"/>
    <mergeCell ref="O50:V50"/>
  </mergeCells>
  <pageMargins left="0.7" right="0.7" top="0.75" bottom="0.75" header="0.3" footer="0.3"/>
  <pageSetup paperSize="1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B9AE-AE9A-48DC-A05D-0C3FEA20B0FF}">
  <dimension ref="B1:Z60"/>
  <sheetViews>
    <sheetView topLeftCell="A33" workbookViewId="0">
      <selection activeCell="C7" sqref="C7"/>
    </sheetView>
  </sheetViews>
  <sheetFormatPr defaultRowHeight="15" x14ac:dyDescent="0.25"/>
  <cols>
    <col min="2" max="2" width="15.7109375" customWidth="1"/>
    <col min="17" max="17" width="10.5703125" customWidth="1"/>
    <col min="18" max="18" width="13" customWidth="1"/>
  </cols>
  <sheetData>
    <row r="1" spans="2:23" ht="19.5" x14ac:dyDescent="0.25">
      <c r="B1" s="69" t="s">
        <v>127</v>
      </c>
    </row>
    <row r="2" spans="2:23" x14ac:dyDescent="0.25">
      <c r="B2" s="70" t="str">
        <f>'BVSD Birth to K'!B2</f>
        <v>updated 11/21/2025</v>
      </c>
    </row>
    <row r="3" spans="2:23" x14ac:dyDescent="0.25">
      <c r="B3" s="70"/>
    </row>
    <row r="4" spans="2:23" ht="15.75" thickBot="1" x14ac:dyDescent="0.3">
      <c r="B4" s="70"/>
      <c r="I4" s="237"/>
      <c r="J4" s="237"/>
      <c r="K4" s="237">
        <f t="shared" ref="K4:P4" si="0">K8-K7</f>
        <v>5</v>
      </c>
      <c r="L4" s="237">
        <f t="shared" si="0"/>
        <v>3</v>
      </c>
      <c r="M4" s="237">
        <f t="shared" si="0"/>
        <v>4</v>
      </c>
      <c r="N4" s="237">
        <f t="shared" si="0"/>
        <v>3</v>
      </c>
      <c r="O4" s="237">
        <f t="shared" si="0"/>
        <v>9</v>
      </c>
      <c r="P4" s="237">
        <f t="shared" si="0"/>
        <v>15</v>
      </c>
      <c r="Q4" s="237">
        <f>Q8-Q7</f>
        <v>18</v>
      </c>
      <c r="R4" s="237">
        <f>R8-R7</f>
        <v>18</v>
      </c>
    </row>
    <row r="5" spans="2:23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3" x14ac:dyDescent="0.25">
      <c r="B6" s="73" t="s">
        <v>60</v>
      </c>
      <c r="C6" s="74" t="str">
        <f>'LOAD-K and 1 by Elm '!B79</f>
        <v>2010/11</v>
      </c>
      <c r="D6" s="74" t="str">
        <f>'LOAD-K and 1 by Elm '!C79</f>
        <v>2011/12</v>
      </c>
      <c r="E6" s="74" t="str">
        <f>'LOAD-K and 1 by Elm '!D79</f>
        <v>2012/13</v>
      </c>
      <c r="F6" s="74" t="str">
        <f>'LOAD-K and 1 by Elm '!E79</f>
        <v>2013/14</v>
      </c>
      <c r="G6" s="74" t="str">
        <f>'LOAD-K and 1 by Elm '!F79</f>
        <v>2014/15</v>
      </c>
      <c r="H6" s="74" t="str">
        <f>'LOAD-K and 1 by Elm '!G79</f>
        <v>2015/16</v>
      </c>
      <c r="I6" s="74" t="str">
        <f>'LOAD-K and 1 by Elm '!H79</f>
        <v>2016/17</v>
      </c>
      <c r="J6" s="74" t="str">
        <f>'LOAD-K and 1 by Elm '!I79</f>
        <v>2017/18</v>
      </c>
      <c r="K6" s="74" t="str">
        <f>'LOAD-K and 1 by Elm '!J79</f>
        <v>2018/19</v>
      </c>
      <c r="L6" s="75" t="str">
        <f>'LOAD-K and 1 by Elm '!K79</f>
        <v>2019/20</v>
      </c>
      <c r="M6" s="75" t="str">
        <f>'LOAD-K and 1 by Elm '!L79</f>
        <v>2020/21</v>
      </c>
      <c r="N6" s="76" t="str">
        <f>'LOAD-K and 1 by Elm '!M79</f>
        <v>2021/22</v>
      </c>
      <c r="O6" s="76" t="str">
        <f>'LOAD-K and 1 by Elm '!N79</f>
        <v>2022/23</v>
      </c>
      <c r="P6" s="76" t="str">
        <f>'LOAD-K and 1 by Elm '!O79</f>
        <v>2023/24</v>
      </c>
      <c r="Q6" s="76" t="str">
        <f>'LOAD-K and 1 by Elm '!P79</f>
        <v>2024/25</v>
      </c>
      <c r="R6" s="77" t="str">
        <f>'LOAD-K and 1 by Elm '!Q79</f>
        <v>2025/26</v>
      </c>
      <c r="S6" s="78" t="str">
        <f>'LOAD-K and 1 by Elm '!R79</f>
        <v>2027/28</v>
      </c>
      <c r="T6" s="78" t="str">
        <f>'LOAD-K and 1 by Elm '!S79</f>
        <v>2028/29</v>
      </c>
      <c r="U6" s="78" t="str">
        <f>'LOAD-K and 1 by Elm '!T79</f>
        <v>2029/30</v>
      </c>
      <c r="V6" s="78" t="str">
        <f>'LOAD-K and 1 by Elm '!U79</f>
        <v>2030/31</v>
      </c>
      <c r="W6" s="79"/>
    </row>
    <row r="7" spans="2:23" x14ac:dyDescent="0.25">
      <c r="B7" s="73" t="s">
        <v>121</v>
      </c>
      <c r="C7" s="226">
        <f>'LOAD-K and 1 by Elm '!B5</f>
        <v>71</v>
      </c>
      <c r="D7" s="226">
        <f>'LOAD-K and 1 by Elm '!C5</f>
        <v>84</v>
      </c>
      <c r="E7" s="226">
        <f>'LOAD-K and 1 by Elm '!D5</f>
        <v>78</v>
      </c>
      <c r="F7" s="226">
        <f>'LOAD-K and 1 by Elm '!E5</f>
        <v>53</v>
      </c>
      <c r="G7" s="226">
        <f>'LOAD-K and 1 by Elm '!F5</f>
        <v>69</v>
      </c>
      <c r="H7" s="226">
        <f>'LOAD-K and 1 by Elm '!G5</f>
        <v>55</v>
      </c>
      <c r="I7" s="226">
        <f>'LOAD-K and 1 by Elm '!H5</f>
        <v>66</v>
      </c>
      <c r="J7" s="226">
        <f>'LOAD-K and 1 by Elm '!I5</f>
        <v>67</v>
      </c>
      <c r="K7" s="226">
        <f>'LOAD-K and 1 by Elm '!J5</f>
        <v>48</v>
      </c>
      <c r="L7" s="227">
        <f>'LOAD-K and 1 by Elm '!K5</f>
        <v>49</v>
      </c>
      <c r="M7" s="227">
        <f>'LOAD-K and 1 by Elm '!L5</f>
        <v>46</v>
      </c>
      <c r="N7" s="227">
        <f>'LOAD-K and 1 by Elm '!M5</f>
        <v>48</v>
      </c>
      <c r="O7" s="226">
        <f>'LOAD-K and 1 by Elm '!N5</f>
        <v>49</v>
      </c>
      <c r="P7" s="227">
        <f>'LOAD-K and 1 by Elm '!O5</f>
        <v>46</v>
      </c>
      <c r="Q7" s="227">
        <f>'LOAD-K and 1 by Elm '!P5</f>
        <v>52</v>
      </c>
      <c r="R7" s="228">
        <f>'LOAD-K and 1 by Elm '!Q5</f>
        <v>49</v>
      </c>
      <c r="S7" s="84"/>
      <c r="T7" s="84"/>
      <c r="U7" s="84"/>
      <c r="V7" s="84"/>
    </row>
    <row r="8" spans="2:23" x14ac:dyDescent="0.25">
      <c r="B8" s="225" t="s">
        <v>122</v>
      </c>
      <c r="C8" s="229">
        <f>'LOAD-K and 1 by Elm '!B80</f>
        <v>0</v>
      </c>
      <c r="D8" s="229">
        <f>'LOAD-K and 1 by Elm '!C80</f>
        <v>0</v>
      </c>
      <c r="E8" s="229">
        <f>'LOAD-K and 1 by Elm '!D80</f>
        <v>0</v>
      </c>
      <c r="F8" s="229">
        <f>'LOAD-K and 1 by Elm '!E80</f>
        <v>0</v>
      </c>
      <c r="G8" s="229">
        <f>'LOAD-K and 1 by Elm '!F80</f>
        <v>0</v>
      </c>
      <c r="H8" s="229">
        <f>'LOAD-K and 1 by Elm '!G80</f>
        <v>0</v>
      </c>
      <c r="I8" s="229">
        <f>'LOAD-K and 1 by Elm '!H80</f>
        <v>62</v>
      </c>
      <c r="J8" s="229">
        <f>'LOAD-K and 1 by Elm '!I80</f>
        <v>64</v>
      </c>
      <c r="K8" s="229">
        <f>'LOAD-K and 1 by Elm '!J80</f>
        <v>53</v>
      </c>
      <c r="L8" s="230">
        <f>'LOAD-K and 1 by Elm '!K80</f>
        <v>52</v>
      </c>
      <c r="M8" s="230">
        <f>'LOAD-K and 1 by Elm '!L80</f>
        <v>50</v>
      </c>
      <c r="N8" s="230">
        <f>'LOAD-K and 1 by Elm '!M80</f>
        <v>51</v>
      </c>
      <c r="O8" s="229">
        <f>'LOAD-K and 1 by Elm '!N80</f>
        <v>58</v>
      </c>
      <c r="P8" s="230">
        <f>'LOAD-K and 1 by Elm '!O80</f>
        <v>61</v>
      </c>
      <c r="Q8" s="230">
        <f>'LOAD-K and 1 by Elm '!P80</f>
        <v>70</v>
      </c>
      <c r="R8" s="231">
        <f>'LOAD-K and 1 by Elm '!Q80</f>
        <v>67</v>
      </c>
      <c r="S8" s="84"/>
      <c r="T8" s="84"/>
      <c r="U8" s="84"/>
      <c r="V8" s="84"/>
    </row>
    <row r="9" spans="2:23" x14ac:dyDescent="0.25">
      <c r="B9" s="85" t="s">
        <v>119</v>
      </c>
      <c r="C9" s="232">
        <f>'LOAD-K and 1 by Elm '!B43</f>
        <v>76</v>
      </c>
      <c r="D9" s="232">
        <f>'LOAD-K and 1 by Elm '!C43</f>
        <v>72</v>
      </c>
      <c r="E9" s="232">
        <f>'LOAD-K and 1 by Elm '!D43</f>
        <v>90</v>
      </c>
      <c r="F9" s="232">
        <f>'LOAD-K and 1 by Elm '!E43</f>
        <v>79</v>
      </c>
      <c r="G9" s="232">
        <f>'LOAD-K and 1 by Elm '!F43</f>
        <v>59</v>
      </c>
      <c r="H9" s="232">
        <f>'LOAD-K and 1 by Elm '!G43</f>
        <v>76</v>
      </c>
      <c r="I9" s="232">
        <f>'LOAD-K and 1 by Elm '!H43</f>
        <v>60</v>
      </c>
      <c r="J9" s="232">
        <f>'LOAD-K and 1 by Elm '!I43</f>
        <v>80</v>
      </c>
      <c r="K9" s="232">
        <f>'LOAD-K and 1 by Elm '!J43</f>
        <v>72</v>
      </c>
      <c r="L9" s="232">
        <f>'LOAD-K and 1 by Elm '!K43</f>
        <v>52</v>
      </c>
      <c r="M9" s="232">
        <f>'LOAD-K and 1 by Elm '!L43</f>
        <v>41</v>
      </c>
      <c r="N9" s="232">
        <f>'LOAD-K and 1 by Elm '!M43</f>
        <v>50</v>
      </c>
      <c r="O9" s="232">
        <f>'LOAD-K and 1 by Elm '!N43</f>
        <v>48</v>
      </c>
      <c r="P9" s="232">
        <f>'LOAD-K and 1 by Elm '!O43</f>
        <v>47</v>
      </c>
      <c r="Q9" s="233">
        <f>'LOAD-K and 1 by Elm '!P43</f>
        <v>46</v>
      </c>
      <c r="R9" s="234">
        <f>'LOAD-K and 1 by Elm '!Q43</f>
        <v>52</v>
      </c>
      <c r="S9" s="84"/>
      <c r="T9" s="84"/>
      <c r="U9" s="84"/>
      <c r="V9" s="84"/>
    </row>
    <row r="10" spans="2:23" x14ac:dyDescent="0.25">
      <c r="B10" s="90" t="s">
        <v>65</v>
      </c>
      <c r="C10" s="91"/>
      <c r="D10" s="91">
        <f t="shared" ref="D10:R10" si="1">D7-C7</f>
        <v>13</v>
      </c>
      <c r="E10" s="91">
        <f t="shared" si="1"/>
        <v>-6</v>
      </c>
      <c r="F10" s="91">
        <f t="shared" si="1"/>
        <v>-25</v>
      </c>
      <c r="G10" s="91">
        <f t="shared" si="1"/>
        <v>16</v>
      </c>
      <c r="H10" s="91">
        <f t="shared" si="1"/>
        <v>-14</v>
      </c>
      <c r="I10" s="92">
        <f t="shared" si="1"/>
        <v>11</v>
      </c>
      <c r="J10" s="93">
        <f t="shared" si="1"/>
        <v>1</v>
      </c>
      <c r="K10" s="93">
        <f t="shared" si="1"/>
        <v>-19</v>
      </c>
      <c r="L10" s="93">
        <f t="shared" si="1"/>
        <v>1</v>
      </c>
      <c r="M10" s="93">
        <f t="shared" si="1"/>
        <v>-3</v>
      </c>
      <c r="N10" s="93">
        <f t="shared" si="1"/>
        <v>2</v>
      </c>
      <c r="O10" s="93">
        <f t="shared" si="1"/>
        <v>1</v>
      </c>
      <c r="P10" s="93">
        <f t="shared" si="1"/>
        <v>-3</v>
      </c>
      <c r="Q10" s="93">
        <f t="shared" si="1"/>
        <v>6</v>
      </c>
      <c r="R10" s="94">
        <f t="shared" si="1"/>
        <v>-3</v>
      </c>
      <c r="S10" s="84"/>
      <c r="T10" s="84"/>
      <c r="U10" s="84"/>
      <c r="V10" s="84"/>
    </row>
    <row r="11" spans="2:23" x14ac:dyDescent="0.25">
      <c r="B11" s="90" t="s">
        <v>66</v>
      </c>
      <c r="C11" s="95"/>
      <c r="D11" s="95">
        <f t="shared" ref="D11:R11" si="2">D10/C7</f>
        <v>0.18309859154929578</v>
      </c>
      <c r="E11" s="95">
        <f t="shared" si="2"/>
        <v>-7.1428571428571425E-2</v>
      </c>
      <c r="F11" s="95">
        <f t="shared" si="2"/>
        <v>-0.32051282051282054</v>
      </c>
      <c r="G11" s="95">
        <f t="shared" si="2"/>
        <v>0.30188679245283018</v>
      </c>
      <c r="H11" s="95">
        <f t="shared" si="2"/>
        <v>-0.20289855072463769</v>
      </c>
      <c r="I11" s="95">
        <f t="shared" si="2"/>
        <v>0.2</v>
      </c>
      <c r="J11" s="96">
        <f t="shared" si="2"/>
        <v>1.5151515151515152E-2</v>
      </c>
      <c r="K11" s="96">
        <f t="shared" si="2"/>
        <v>-0.28358208955223879</v>
      </c>
      <c r="L11" s="96">
        <f t="shared" si="2"/>
        <v>2.0833333333333332E-2</v>
      </c>
      <c r="M11" s="96">
        <f t="shared" si="2"/>
        <v>-6.1224489795918366E-2</v>
      </c>
      <c r="N11" s="97">
        <f t="shared" si="2"/>
        <v>4.3478260869565216E-2</v>
      </c>
      <c r="O11" s="98">
        <f t="shared" si="2"/>
        <v>2.0833333333333332E-2</v>
      </c>
      <c r="P11" s="97">
        <f t="shared" si="2"/>
        <v>-6.1224489795918366E-2</v>
      </c>
      <c r="Q11" s="97">
        <f t="shared" si="2"/>
        <v>0.13043478260869565</v>
      </c>
      <c r="R11" s="99">
        <f t="shared" si="2"/>
        <v>-5.7692307692307696E-2</v>
      </c>
      <c r="S11" s="84"/>
      <c r="T11" s="84"/>
      <c r="U11" s="84"/>
      <c r="V11" s="84"/>
    </row>
    <row r="12" spans="2:23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3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3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3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  <c r="W15" s="64"/>
    </row>
    <row r="16" spans="2:23" x14ac:dyDescent="0.25">
      <c r="B16" s="100" t="s">
        <v>70</v>
      </c>
      <c r="C16" s="112">
        <f>'LOAD-Births by Elem'!C5</f>
        <v>53</v>
      </c>
      <c r="D16" s="112">
        <f>'LOAD-Births by Elem'!D5</f>
        <v>62</v>
      </c>
      <c r="E16" s="112">
        <f>'LOAD-Births by Elem'!E5</f>
        <v>52</v>
      </c>
      <c r="F16" s="112">
        <f>'LOAD-Births by Elem'!F5</f>
        <v>56</v>
      </c>
      <c r="G16" s="112">
        <f>'LOAD-Births by Elem'!G5</f>
        <v>65</v>
      </c>
      <c r="H16" s="112">
        <f>'LOAD-Births by Elem'!H5</f>
        <v>56</v>
      </c>
      <c r="I16" s="112">
        <f>'LOAD-Births by Elem'!I5</f>
        <v>51</v>
      </c>
      <c r="J16" s="112">
        <f>'LOAD-Births by Elem'!J5</f>
        <v>61</v>
      </c>
      <c r="K16" s="112">
        <f>'LOAD-Births by Elem'!K5</f>
        <v>67</v>
      </c>
      <c r="L16" s="112">
        <f>'LOAD-Births by Elem'!L5</f>
        <v>54</v>
      </c>
      <c r="M16" s="112">
        <f>'LOAD-Births by Elem'!M5</f>
        <v>70</v>
      </c>
      <c r="N16" s="112">
        <f>'LOAD-Births by Elem'!N5</f>
        <v>61</v>
      </c>
      <c r="O16" s="113">
        <f>'LOAD-Births by Elem'!O5</f>
        <v>66</v>
      </c>
      <c r="P16" s="112">
        <f>'LOAD-Births by Elem'!P5</f>
        <v>66</v>
      </c>
      <c r="Q16" s="112">
        <f>'LOAD-Births by Elem'!Q5</f>
        <v>48</v>
      </c>
      <c r="R16" s="189">
        <f>'LOAD-Births by Elem'!R5</f>
        <v>65</v>
      </c>
      <c r="S16" s="112">
        <f>'LOAD-Births by Elem'!S5</f>
        <v>57</v>
      </c>
      <c r="T16" s="112">
        <f>'LOAD-Births by Elem'!T5</f>
        <v>56</v>
      </c>
      <c r="U16" s="112">
        <f>'LOAD-Births by Elem'!U5</f>
        <v>66</v>
      </c>
      <c r="V16" s="113">
        <f>'LOAD-Births by Elem'!V5</f>
        <v>64</v>
      </c>
      <c r="W16" s="113"/>
    </row>
    <row r="17" spans="2:23" x14ac:dyDescent="0.25">
      <c r="B17" s="115" t="s">
        <v>71</v>
      </c>
      <c r="C17" s="116">
        <f>C7/C16</f>
        <v>1.3396226415094339</v>
      </c>
      <c r="D17" s="116">
        <f t="shared" ref="D17:R17" si="3">D7/D16</f>
        <v>1.3548387096774193</v>
      </c>
      <c r="E17" s="116">
        <f t="shared" si="3"/>
        <v>1.5</v>
      </c>
      <c r="F17" s="116">
        <f t="shared" si="3"/>
        <v>0.9464285714285714</v>
      </c>
      <c r="G17" s="116">
        <f t="shared" si="3"/>
        <v>1.0615384615384615</v>
      </c>
      <c r="H17" s="116">
        <f t="shared" si="3"/>
        <v>0.9821428571428571</v>
      </c>
      <c r="I17" s="116">
        <f t="shared" si="3"/>
        <v>1.2941176470588236</v>
      </c>
      <c r="J17" s="116">
        <f t="shared" si="3"/>
        <v>1.098360655737705</v>
      </c>
      <c r="K17" s="116">
        <f t="shared" si="3"/>
        <v>0.71641791044776115</v>
      </c>
      <c r="L17" s="116">
        <f t="shared" si="3"/>
        <v>0.90740740740740744</v>
      </c>
      <c r="M17" s="116">
        <f t="shared" si="3"/>
        <v>0.65714285714285714</v>
      </c>
      <c r="N17" s="116">
        <f t="shared" si="3"/>
        <v>0.78688524590163933</v>
      </c>
      <c r="O17" s="117">
        <f t="shared" si="3"/>
        <v>0.74242424242424243</v>
      </c>
      <c r="P17" s="116">
        <f t="shared" si="3"/>
        <v>0.69696969696969702</v>
      </c>
      <c r="Q17" s="116">
        <f t="shared" si="3"/>
        <v>1.0833333333333333</v>
      </c>
      <c r="R17" s="183">
        <f t="shared" si="3"/>
        <v>0.75384615384615383</v>
      </c>
      <c r="S17" s="54"/>
      <c r="T17" s="54"/>
      <c r="U17" s="54"/>
      <c r="V17" s="54"/>
      <c r="W17" s="54"/>
    </row>
    <row r="18" spans="2:23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  <c r="W18" s="54"/>
    </row>
    <row r="19" spans="2:23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  <c r="W19" s="64"/>
    </row>
    <row r="20" spans="2:23" x14ac:dyDescent="0.25">
      <c r="B20" s="100" t="s">
        <v>70</v>
      </c>
      <c r="C20" s="112">
        <f>'LOAD-Births by Elem'!B5</f>
        <v>57</v>
      </c>
      <c r="D20" s="112">
        <f>'LOAD-Births by Elem'!C5</f>
        <v>53</v>
      </c>
      <c r="E20" s="112">
        <f>'LOAD-Births by Elem'!D5</f>
        <v>62</v>
      </c>
      <c r="F20" s="112">
        <f>'LOAD-Births by Elem'!E5</f>
        <v>52</v>
      </c>
      <c r="G20" s="112">
        <f>'LOAD-Births by Elem'!F5</f>
        <v>56</v>
      </c>
      <c r="H20" s="112">
        <f>'LOAD-Births by Elem'!G5</f>
        <v>65</v>
      </c>
      <c r="I20" s="112">
        <f>'LOAD-Births by Elem'!H5</f>
        <v>56</v>
      </c>
      <c r="J20" s="112">
        <f>'LOAD-Births by Elem'!I5</f>
        <v>51</v>
      </c>
      <c r="K20" s="112">
        <f>'LOAD-Births by Elem'!J5</f>
        <v>61</v>
      </c>
      <c r="L20" s="112">
        <f>'LOAD-Births by Elem'!K5</f>
        <v>67</v>
      </c>
      <c r="M20" s="112">
        <f>'LOAD-Births by Elem'!L5</f>
        <v>54</v>
      </c>
      <c r="N20" s="112">
        <f>'LOAD-Births by Elem'!M5</f>
        <v>70</v>
      </c>
      <c r="O20" s="113">
        <f>'LOAD-Births by Elem'!N5</f>
        <v>61</v>
      </c>
      <c r="P20" s="112">
        <f>'LOAD-Births by Elem'!O5</f>
        <v>66</v>
      </c>
      <c r="Q20" s="112">
        <f>'LOAD-Births by Elem'!P5</f>
        <v>66</v>
      </c>
      <c r="R20" s="189">
        <f>'LOAD-Births by Elem'!Q5</f>
        <v>48</v>
      </c>
      <c r="S20" s="112">
        <f>'LOAD-Births by Elem'!R5</f>
        <v>65</v>
      </c>
      <c r="T20" s="112">
        <f>'LOAD-Births by Elem'!S5</f>
        <v>57</v>
      </c>
      <c r="U20" s="112">
        <f>'LOAD-Births by Elem'!T5</f>
        <v>56</v>
      </c>
      <c r="V20" s="113">
        <f>'LOAD-Births by Elem'!U5</f>
        <v>66</v>
      </c>
      <c r="W20" s="113"/>
    </row>
    <row r="21" spans="2:23" x14ac:dyDescent="0.25">
      <c r="B21" s="115" t="s">
        <v>71</v>
      </c>
      <c r="C21" s="116">
        <f>C7/C20</f>
        <v>1.2456140350877194</v>
      </c>
      <c r="D21" s="116">
        <f t="shared" ref="D21:Q21" si="4">D7/D20</f>
        <v>1.5849056603773586</v>
      </c>
      <c r="E21" s="116">
        <f t="shared" si="4"/>
        <v>1.2580645161290323</v>
      </c>
      <c r="F21" s="116">
        <f t="shared" si="4"/>
        <v>1.0192307692307692</v>
      </c>
      <c r="G21" s="116">
        <f t="shared" si="4"/>
        <v>1.2321428571428572</v>
      </c>
      <c r="H21" s="116">
        <f t="shared" si="4"/>
        <v>0.84615384615384615</v>
      </c>
      <c r="I21" s="116">
        <f t="shared" si="4"/>
        <v>1.1785714285714286</v>
      </c>
      <c r="J21" s="116">
        <f t="shared" si="4"/>
        <v>1.3137254901960784</v>
      </c>
      <c r="K21" s="116">
        <f t="shared" si="4"/>
        <v>0.78688524590163933</v>
      </c>
      <c r="L21" s="116">
        <f t="shared" si="4"/>
        <v>0.73134328358208955</v>
      </c>
      <c r="M21" s="116">
        <f t="shared" si="4"/>
        <v>0.85185185185185186</v>
      </c>
      <c r="N21" s="116">
        <f t="shared" si="4"/>
        <v>0.68571428571428572</v>
      </c>
      <c r="O21" s="117">
        <f t="shared" si="4"/>
        <v>0.80327868852459017</v>
      </c>
      <c r="P21" s="116">
        <f t="shared" si="4"/>
        <v>0.69696969696969702</v>
      </c>
      <c r="Q21" s="116">
        <f t="shared" si="4"/>
        <v>0.78787878787878785</v>
      </c>
      <c r="R21" s="183">
        <v>0.72727272727272696</v>
      </c>
      <c r="S21" s="54"/>
      <c r="T21" s="54"/>
      <c r="U21" s="54"/>
      <c r="V21" s="54"/>
      <c r="W21" s="54"/>
    </row>
    <row r="22" spans="2:23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  <c r="W22" s="54"/>
    </row>
    <row r="23" spans="2:23" x14ac:dyDescent="0.25">
      <c r="B23" s="185" t="s">
        <v>153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214"/>
      <c r="V23" s="54"/>
      <c r="W23" s="54"/>
    </row>
    <row r="24" spans="2:23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  <c r="W24" s="54"/>
    </row>
    <row r="25" spans="2:23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  <c r="W25" s="54"/>
    </row>
    <row r="26" spans="2:23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  <c r="W26" s="54"/>
    </row>
    <row r="27" spans="2:23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  <c r="W27" s="54"/>
    </row>
    <row r="28" spans="2:23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  <c r="W28" s="54"/>
    </row>
    <row r="29" spans="2:23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  <c r="W29" s="54"/>
    </row>
    <row r="30" spans="2:23" ht="24" x14ac:dyDescent="0.25">
      <c r="B30" s="129" t="s">
        <v>76</v>
      </c>
      <c r="C30" s="130" t="str">
        <f t="shared" ref="C30:V30" si="5">C19&amp;" "&amp;"to"&amp;" "&amp;C15</f>
        <v>2004 to 2005</v>
      </c>
      <c r="D30" s="130" t="str">
        <f t="shared" si="5"/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  <c r="W30" s="64"/>
    </row>
    <row r="31" spans="2:23" x14ac:dyDescent="0.25">
      <c r="B31" s="100" t="s">
        <v>77</v>
      </c>
      <c r="C31" s="134">
        <f t="shared" ref="C31:V31" si="6">(C25*C16)+(C27*C20)</f>
        <v>55.583591331269346</v>
      </c>
      <c r="D31" s="134">
        <f t="shared" si="6"/>
        <v>59.41922496225466</v>
      </c>
      <c r="E31" s="134">
        <f t="shared" si="6"/>
        <v>55.222048881955274</v>
      </c>
      <c r="F31" s="134">
        <f t="shared" si="6"/>
        <v>54.465897166841543</v>
      </c>
      <c r="G31" s="134">
        <f t="shared" si="6"/>
        <v>62.548715203426127</v>
      </c>
      <c r="H31" s="134">
        <f t="shared" si="6"/>
        <v>58.948192120885054</v>
      </c>
      <c r="I31" s="134">
        <f t="shared" si="6"/>
        <v>52.517259978425031</v>
      </c>
      <c r="J31" s="134">
        <f t="shared" si="6"/>
        <v>57.861141602634468</v>
      </c>
      <c r="K31" s="134">
        <f t="shared" si="6"/>
        <v>64.991462720546394</v>
      </c>
      <c r="L31" s="134">
        <f t="shared" si="6"/>
        <v>58.396426577331098</v>
      </c>
      <c r="M31" s="134">
        <f t="shared" si="6"/>
        <v>63.509668508287291</v>
      </c>
      <c r="N31" s="134">
        <f t="shared" si="6"/>
        <v>63.990898058252426</v>
      </c>
      <c r="O31" s="135">
        <f t="shared" si="6"/>
        <v>64.332266325224083</v>
      </c>
      <c r="P31" s="134">
        <f t="shared" si="6"/>
        <v>66.138461538461542</v>
      </c>
      <c r="Q31" s="134">
        <f t="shared" si="6"/>
        <v>53.477732793522264</v>
      </c>
      <c r="R31" s="136">
        <f>(R25*R16)+(R27*R20)</f>
        <v>59.303338383705906</v>
      </c>
      <c r="S31" s="134">
        <f t="shared" si="6"/>
        <v>59.600730847593645</v>
      </c>
      <c r="T31" s="134">
        <f t="shared" si="6"/>
        <v>56.33490766592729</v>
      </c>
      <c r="U31" s="134">
        <f t="shared" si="6"/>
        <v>62.77665244653334</v>
      </c>
      <c r="V31" s="134">
        <f t="shared" si="6"/>
        <v>64.660174761441311</v>
      </c>
      <c r="W31" s="134"/>
    </row>
    <row r="32" spans="2:23" x14ac:dyDescent="0.25">
      <c r="B32" s="137" t="s">
        <v>78</v>
      </c>
      <c r="C32" s="138"/>
      <c r="D32" s="138">
        <f t="shared" ref="D32:V32" si="7">D31-C31</f>
        <v>3.8356336309853134</v>
      </c>
      <c r="E32" s="138">
        <f t="shared" si="7"/>
        <v>-4.1971760802993856</v>
      </c>
      <c r="F32" s="138">
        <f t="shared" si="7"/>
        <v>-0.75615171511373092</v>
      </c>
      <c r="G32" s="138">
        <f t="shared" si="7"/>
        <v>8.0828180365845839</v>
      </c>
      <c r="H32" s="138">
        <f t="shared" si="7"/>
        <v>-3.6005230825410734</v>
      </c>
      <c r="I32" s="138">
        <f t="shared" si="7"/>
        <v>-6.4309321424600228</v>
      </c>
      <c r="J32" s="138">
        <f t="shared" si="7"/>
        <v>5.3438816242094376</v>
      </c>
      <c r="K32" s="138">
        <f t="shared" si="7"/>
        <v>7.1303211179119259</v>
      </c>
      <c r="L32" s="138">
        <f t="shared" si="7"/>
        <v>-6.595036143215296</v>
      </c>
      <c r="M32" s="138">
        <f t="shared" si="7"/>
        <v>5.1132419309561925</v>
      </c>
      <c r="N32" s="138">
        <f t="shared" si="7"/>
        <v>0.48122954996513556</v>
      </c>
      <c r="O32" s="138">
        <f t="shared" si="7"/>
        <v>0.34136826697165645</v>
      </c>
      <c r="P32" s="138">
        <f t="shared" si="7"/>
        <v>1.8061952132374586</v>
      </c>
      <c r="Q32" s="138">
        <f t="shared" si="7"/>
        <v>-12.660728744939277</v>
      </c>
      <c r="R32" s="139">
        <f t="shared" si="7"/>
        <v>5.8256055901836419</v>
      </c>
      <c r="S32" s="138">
        <f t="shared" si="7"/>
        <v>0.29739246388773921</v>
      </c>
      <c r="T32" s="138">
        <f t="shared" si="7"/>
        <v>-3.2658231816663559</v>
      </c>
      <c r="U32" s="138">
        <f t="shared" si="7"/>
        <v>6.4417447806060508</v>
      </c>
      <c r="V32" s="138">
        <f t="shared" si="7"/>
        <v>1.883522314907971</v>
      </c>
      <c r="W32" s="138"/>
    </row>
    <row r="33" spans="2:26" x14ac:dyDescent="0.25">
      <c r="B33" s="140" t="s">
        <v>79</v>
      </c>
      <c r="C33" s="141"/>
      <c r="D33" s="141">
        <f t="shared" ref="D33:U33" si="8">D32/C31</f>
        <v>6.9006581602932923E-2</v>
      </c>
      <c r="E33" s="141">
        <f t="shared" si="8"/>
        <v>-7.0636668232640032E-2</v>
      </c>
      <c r="F33" s="141">
        <f t="shared" si="8"/>
        <v>-1.3692931182798183E-2</v>
      </c>
      <c r="G33" s="141">
        <f t="shared" si="8"/>
        <v>0.14840144855826129</v>
      </c>
      <c r="H33" s="141">
        <f t="shared" si="8"/>
        <v>-5.7563501837426291E-2</v>
      </c>
      <c r="I33" s="141">
        <f t="shared" si="8"/>
        <v>-0.10909464584209996</v>
      </c>
      <c r="J33" s="141">
        <f t="shared" si="8"/>
        <v>0.10175476836386349</v>
      </c>
      <c r="K33" s="141">
        <f t="shared" si="8"/>
        <v>0.12323160104375258</v>
      </c>
      <c r="L33" s="141">
        <f t="shared" si="8"/>
        <v>-0.10147542257316117</v>
      </c>
      <c r="M33" s="141">
        <f t="shared" si="8"/>
        <v>8.7560870256076617E-2</v>
      </c>
      <c r="N33" s="141">
        <f t="shared" si="8"/>
        <v>7.5772643956146706E-3</v>
      </c>
      <c r="O33" s="142">
        <f t="shared" si="8"/>
        <v>5.3346378521036044E-3</v>
      </c>
      <c r="P33" s="141">
        <f t="shared" si="8"/>
        <v>2.8076038921222742E-2</v>
      </c>
      <c r="Q33" s="141">
        <f t="shared" si="8"/>
        <v>-0.19142762698791649</v>
      </c>
      <c r="R33" s="143">
        <f>R32/Q31</f>
        <v>0.10893516396209854</v>
      </c>
      <c r="S33" s="141">
        <f>S32/R31</f>
        <v>5.0147676672693065E-3</v>
      </c>
      <c r="T33" s="141">
        <f>T32/S31</f>
        <v>-5.4795019041250767E-2</v>
      </c>
      <c r="U33" s="141">
        <f t="shared" si="8"/>
        <v>0.11434730343051885</v>
      </c>
      <c r="V33" s="141">
        <f>AVERAGE(Q33:U33)</f>
        <v>-3.5850821938561094E-3</v>
      </c>
      <c r="W33" s="141"/>
    </row>
    <row r="34" spans="2:26" x14ac:dyDescent="0.25">
      <c r="B34" s="123" t="s">
        <v>80</v>
      </c>
      <c r="C34" s="116">
        <f t="shared" ref="C34:R34" si="9">C7/C31</f>
        <v>1.2773553903138664</v>
      </c>
      <c r="D34" s="116">
        <f t="shared" si="9"/>
        <v>1.4136838717327596</v>
      </c>
      <c r="E34" s="116">
        <f t="shared" si="9"/>
        <v>1.412479282808498</v>
      </c>
      <c r="F34" s="116">
        <f t="shared" si="9"/>
        <v>0.97308596308711914</v>
      </c>
      <c r="G34" s="116">
        <f t="shared" si="9"/>
        <v>1.103140164839397</v>
      </c>
      <c r="H34" s="116">
        <f t="shared" si="9"/>
        <v>0.93302267671265482</v>
      </c>
      <c r="I34" s="116">
        <f t="shared" si="9"/>
        <v>1.2567296928117329</v>
      </c>
      <c r="J34" s="116">
        <f t="shared" si="9"/>
        <v>1.1579446610322226</v>
      </c>
      <c r="K34" s="116">
        <f t="shared" si="9"/>
        <v>0.73855854277957778</v>
      </c>
      <c r="L34" s="116">
        <f t="shared" si="9"/>
        <v>0.83909243890312468</v>
      </c>
      <c r="M34" s="116">
        <f t="shared" si="9"/>
        <v>0.72429916704725872</v>
      </c>
      <c r="N34" s="116">
        <f t="shared" si="9"/>
        <v>0.75010667855144753</v>
      </c>
      <c r="O34" s="117">
        <f t="shared" si="9"/>
        <v>0.76167066386696769</v>
      </c>
      <c r="P34" s="116">
        <f t="shared" si="9"/>
        <v>0.69551058385671083</v>
      </c>
      <c r="Q34" s="116">
        <f t="shared" si="9"/>
        <v>0.97236732530850178</v>
      </c>
      <c r="R34" s="144">
        <f t="shared" si="9"/>
        <v>0.82626039841060894</v>
      </c>
      <c r="S34" s="54"/>
      <c r="T34" s="54"/>
      <c r="U34" s="54"/>
      <c r="V34" s="54"/>
      <c r="W34" s="54"/>
    </row>
    <row r="35" spans="2:26" ht="15.75" thickBot="1" x14ac:dyDescent="0.3">
      <c r="B35" s="123" t="s">
        <v>81</v>
      </c>
      <c r="C35" s="145">
        <f t="shared" ref="C35:R35" si="10">C7-C31</f>
        <v>15.416408668730654</v>
      </c>
      <c r="D35" s="145">
        <f t="shared" si="10"/>
        <v>24.58077503774534</v>
      </c>
      <c r="E35" s="145">
        <f t="shared" si="10"/>
        <v>22.777951118044726</v>
      </c>
      <c r="F35" s="145">
        <f t="shared" si="10"/>
        <v>-1.4658971668415433</v>
      </c>
      <c r="G35" s="145">
        <f t="shared" si="10"/>
        <v>6.4512847965738729</v>
      </c>
      <c r="H35" s="145">
        <f t="shared" si="10"/>
        <v>-3.9481921208850537</v>
      </c>
      <c r="I35" s="145">
        <f t="shared" si="10"/>
        <v>13.482740021574969</v>
      </c>
      <c r="J35" s="145">
        <f t="shared" si="10"/>
        <v>9.1388583973655315</v>
      </c>
      <c r="K35" s="145">
        <f t="shared" si="10"/>
        <v>-16.991462720546394</v>
      </c>
      <c r="L35" s="145">
        <f t="shared" si="10"/>
        <v>-9.3964265773310984</v>
      </c>
      <c r="M35" s="145">
        <f t="shared" si="10"/>
        <v>-17.509668508287291</v>
      </c>
      <c r="N35" s="145">
        <f t="shared" si="10"/>
        <v>-15.990898058252426</v>
      </c>
      <c r="O35" s="146">
        <f t="shared" si="10"/>
        <v>-15.332266325224083</v>
      </c>
      <c r="P35" s="145">
        <f t="shared" si="10"/>
        <v>-20.138461538461542</v>
      </c>
      <c r="Q35" s="145">
        <f t="shared" si="10"/>
        <v>-1.4777327935222644</v>
      </c>
      <c r="R35" s="147">
        <f t="shared" si="10"/>
        <v>-10.303338383705906</v>
      </c>
      <c r="S35" s="54"/>
      <c r="T35" s="54"/>
      <c r="U35" s="54"/>
      <c r="V35" s="54"/>
      <c r="W35" s="54"/>
    </row>
    <row r="36" spans="2:26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  <c r="W36" s="54"/>
    </row>
    <row r="37" spans="2:26" x14ac:dyDescent="0.25">
      <c r="O37" s="404" t="s">
        <v>120</v>
      </c>
      <c r="P37" s="405"/>
      <c r="Q37" s="405"/>
      <c r="R37" s="405"/>
      <c r="S37" s="405"/>
      <c r="T37" s="405"/>
      <c r="U37" s="405"/>
      <c r="V37" s="406"/>
    </row>
    <row r="38" spans="2:26" ht="14.25" customHeight="1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6" x14ac:dyDescent="0.25">
      <c r="O39" s="152"/>
      <c r="P39" s="153"/>
      <c r="Q39" s="154"/>
      <c r="R39" s="155" t="str">
        <f>R6</f>
        <v>2025/26</v>
      </c>
      <c r="S39" s="156" t="str">
        <f>S6</f>
        <v>2027/28</v>
      </c>
      <c r="T39" s="156" t="str">
        <f>T6</f>
        <v>2028/29</v>
      </c>
      <c r="U39" s="157" t="str">
        <f>U6</f>
        <v>2029/30</v>
      </c>
      <c r="V39" s="158" t="str">
        <f>V6</f>
        <v>2030/31</v>
      </c>
      <c r="W39" s="159"/>
      <c r="X39" s="79"/>
      <c r="Y39" s="79"/>
      <c r="Z39" s="54"/>
    </row>
    <row r="40" spans="2:26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  <c r="W40" s="159"/>
      <c r="X40" s="79"/>
      <c r="Y40" s="79"/>
      <c r="Z40" s="54"/>
    </row>
    <row r="41" spans="2:26" x14ac:dyDescent="0.25">
      <c r="O41" s="235" t="s">
        <v>124</v>
      </c>
      <c r="P41" s="182" t="s">
        <v>84</v>
      </c>
      <c r="R41" s="162">
        <f>R33</f>
        <v>0.10893516396209854</v>
      </c>
      <c r="S41" s="163">
        <f>S33</f>
        <v>5.0147676672693065E-3</v>
      </c>
      <c r="T41" s="163">
        <f>T33</f>
        <v>-5.4795019041250767E-2</v>
      </c>
      <c r="U41" s="163">
        <f>U33</f>
        <v>0.11434730343051885</v>
      </c>
      <c r="V41" s="164">
        <f>V33</f>
        <v>-3.5850821938561094E-3</v>
      </c>
      <c r="W41" s="165"/>
      <c r="X41" s="165"/>
      <c r="Y41" s="165"/>
      <c r="Z41" s="54"/>
    </row>
    <row r="42" spans="2:26" x14ac:dyDescent="0.25">
      <c r="O42" s="235" t="s">
        <v>125</v>
      </c>
      <c r="P42" s="182" t="s">
        <v>85</v>
      </c>
      <c r="R42" s="166">
        <f>AVERAGE(L34:R34)</f>
        <v>0.79561532227780296</v>
      </c>
      <c r="S42" s="167">
        <f>R42</f>
        <v>0.79561532227780296</v>
      </c>
      <c r="T42" s="167">
        <f t="shared" ref="T42:V43" si="11">S42</f>
        <v>0.79561532227780296</v>
      </c>
      <c r="U42" s="167">
        <f t="shared" si="11"/>
        <v>0.79561532227780296</v>
      </c>
      <c r="V42" s="168">
        <f t="shared" si="11"/>
        <v>0.79561532227780296</v>
      </c>
      <c r="W42" s="169"/>
      <c r="X42" s="169"/>
      <c r="Y42" s="169"/>
      <c r="Z42" s="54"/>
    </row>
    <row r="43" spans="2:26" x14ac:dyDescent="0.25">
      <c r="O43" s="235" t="s">
        <v>123</v>
      </c>
      <c r="P43" s="182" t="s">
        <v>111</v>
      </c>
      <c r="R43" s="166">
        <f>AVERAGE(S33:V33)</f>
        <v>1.5245492465670323E-2</v>
      </c>
      <c r="S43" s="167">
        <f>R43</f>
        <v>1.5245492465670323E-2</v>
      </c>
      <c r="T43" s="167">
        <f t="shared" si="11"/>
        <v>1.5245492465670323E-2</v>
      </c>
      <c r="U43" s="167">
        <f t="shared" si="11"/>
        <v>1.5245492465670323E-2</v>
      </c>
      <c r="V43" s="168">
        <f t="shared" si="11"/>
        <v>1.5245492465670323E-2</v>
      </c>
      <c r="W43" s="169"/>
      <c r="X43" s="169"/>
      <c r="Y43" s="169"/>
      <c r="Z43" s="54"/>
    </row>
    <row r="44" spans="2:26" x14ac:dyDescent="0.25">
      <c r="O44" s="160" t="s">
        <v>86</v>
      </c>
      <c r="P44" s="154"/>
      <c r="Q44" s="170"/>
      <c r="R44" s="94"/>
      <c r="S44" s="154"/>
      <c r="T44" s="154"/>
      <c r="U44" s="154"/>
      <c r="V44" s="171"/>
      <c r="W44" s="54"/>
      <c r="X44" s="54"/>
      <c r="Y44" s="54"/>
      <c r="Z44" s="54"/>
    </row>
    <row r="45" spans="2:26" x14ac:dyDescent="0.25">
      <c r="M45" s="14"/>
      <c r="O45" s="152"/>
      <c r="P45" s="154" t="s">
        <v>126</v>
      </c>
      <c r="Q45" s="172"/>
      <c r="R45" s="173">
        <f>R7</f>
        <v>49</v>
      </c>
      <c r="S45" s="174">
        <f>R45+(R45*S41)</f>
        <v>49.245723615696193</v>
      </c>
      <c r="T45" s="174">
        <f>S45+(S45*T41)</f>
        <v>46.547303252473945</v>
      </c>
      <c r="U45" s="174">
        <f>T45+(T45*U41)</f>
        <v>51.869861861356959</v>
      </c>
      <c r="V45" s="175">
        <f>U45+(U45*V41)</f>
        <v>51.683904143200031</v>
      </c>
      <c r="W45" s="134"/>
      <c r="X45" s="134"/>
      <c r="Y45" s="134"/>
      <c r="Z45" s="54"/>
    </row>
    <row r="46" spans="2:26" x14ac:dyDescent="0.25">
      <c r="M46" s="14"/>
      <c r="O46" s="152"/>
      <c r="P46" s="154" t="s">
        <v>89</v>
      </c>
      <c r="Q46" s="172"/>
      <c r="R46" s="173">
        <f>R45</f>
        <v>49</v>
      </c>
      <c r="S46" s="174">
        <f>S42*S31</f>
        <v>47.419254681300814</v>
      </c>
      <c r="T46" s="174">
        <f>T42*T31</f>
        <v>44.820915718117014</v>
      </c>
      <c r="U46" s="174">
        <f>U42*U31</f>
        <v>49.946066567770252</v>
      </c>
      <c r="V46" s="175">
        <f>V42*V31</f>
        <v>51.444625781363193</v>
      </c>
      <c r="W46" s="134"/>
      <c r="X46" s="134"/>
      <c r="Y46" s="134"/>
      <c r="Z46" s="54"/>
    </row>
    <row r="47" spans="2:26" ht="15.75" thickBot="1" x14ac:dyDescent="0.3">
      <c r="M47" s="14"/>
      <c r="O47" s="176"/>
      <c r="P47" s="177" t="s">
        <v>88</v>
      </c>
      <c r="Q47" s="178"/>
      <c r="R47" s="179">
        <f>R46</f>
        <v>49</v>
      </c>
      <c r="S47" s="180">
        <f>R47*(1+S43)</f>
        <v>49.74702913081785</v>
      </c>
      <c r="T47" s="180">
        <f>S47*(1+T43)</f>
        <v>50.505447088621217</v>
      </c>
      <c r="U47" s="180">
        <f>T47*(1+U43)</f>
        <v>51.27542750168611</v>
      </c>
      <c r="V47" s="181">
        <f>U47*(1+V43)</f>
        <v>52.057146645337099</v>
      </c>
      <c r="W47" s="134"/>
      <c r="X47" s="134"/>
      <c r="Y47" s="134"/>
      <c r="Z47" s="54"/>
    </row>
    <row r="48" spans="2:26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AVERAGE(N4:R4)</f>
        <v>12.6</v>
      </c>
      <c r="T51" s="223">
        <f>S51</f>
        <v>12.6</v>
      </c>
      <c r="U51" s="223">
        <f>T51</f>
        <v>12.6</v>
      </c>
      <c r="V51" s="224">
        <f>U51</f>
        <v>12.6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2027/28</v>
      </c>
      <c r="T52" s="156" t="str">
        <f>T39</f>
        <v>2028/29</v>
      </c>
      <c r="U52" s="157" t="str">
        <f>U39</f>
        <v>2029/30</v>
      </c>
      <c r="V52" s="158" t="str">
        <f>V39</f>
        <v>2030/31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0.10893516396209854</v>
      </c>
      <c r="S54" s="163">
        <f>S41</f>
        <v>5.0147676672693065E-3</v>
      </c>
      <c r="T54" s="163">
        <f>T41</f>
        <v>-5.4795019041250767E-2</v>
      </c>
      <c r="U54" s="163">
        <f>U41</f>
        <v>0.11434730343051885</v>
      </c>
      <c r="V54" s="164">
        <f>V41</f>
        <v>-3.5850821938561094E-3</v>
      </c>
    </row>
    <row r="55" spans="15:22" x14ac:dyDescent="0.25">
      <c r="O55" s="152"/>
      <c r="P55" s="182" t="s">
        <v>85</v>
      </c>
      <c r="R55" s="166">
        <f t="shared" ref="R55:V56" si="12">R42</f>
        <v>0.79561532227780296</v>
      </c>
      <c r="S55" s="167">
        <f t="shared" si="12"/>
        <v>0.79561532227780296</v>
      </c>
      <c r="T55" s="167">
        <f t="shared" si="12"/>
        <v>0.79561532227780296</v>
      </c>
      <c r="U55" s="167">
        <f t="shared" si="12"/>
        <v>0.79561532227780296</v>
      </c>
      <c r="V55" s="168">
        <f t="shared" si="12"/>
        <v>0.79561532227780296</v>
      </c>
    </row>
    <row r="56" spans="15:22" x14ac:dyDescent="0.25">
      <c r="O56" s="152"/>
      <c r="P56" s="182" t="s">
        <v>111</v>
      </c>
      <c r="R56" s="166">
        <f t="shared" si="12"/>
        <v>1.5245492465670323E-2</v>
      </c>
      <c r="S56" s="167">
        <f t="shared" si="12"/>
        <v>1.5245492465670323E-2</v>
      </c>
      <c r="T56" s="167">
        <f t="shared" si="12"/>
        <v>1.5245492465670323E-2</v>
      </c>
      <c r="U56" s="167">
        <f t="shared" si="12"/>
        <v>1.5245492465670323E-2</v>
      </c>
      <c r="V56" s="168">
        <f t="shared" si="12"/>
        <v>1.5245492465670323E-2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67</v>
      </c>
      <c r="S58" s="174">
        <f>S45+S51</f>
        <v>61.845723615696194</v>
      </c>
      <c r="T58" s="174">
        <f>T45+T51</f>
        <v>59.147303252473947</v>
      </c>
      <c r="U58" s="174">
        <f>U45+U51</f>
        <v>64.469861861356961</v>
      </c>
      <c r="V58" s="175">
        <f>V45+V51</f>
        <v>64.283904143200033</v>
      </c>
    </row>
    <row r="59" spans="15:22" x14ac:dyDescent="0.25">
      <c r="O59" s="152"/>
      <c r="P59" s="154" t="s">
        <v>89</v>
      </c>
      <c r="Q59" s="172"/>
      <c r="R59" s="173">
        <f>R58</f>
        <v>67</v>
      </c>
      <c r="S59" s="174">
        <f>S46+S51</f>
        <v>60.019254681300815</v>
      </c>
      <c r="T59" s="174">
        <f>T46+T51</f>
        <v>57.420915718117016</v>
      </c>
      <c r="U59" s="174">
        <f>U46+U51</f>
        <v>62.546066567770254</v>
      </c>
      <c r="V59" s="175">
        <f>V46+V51</f>
        <v>64.044625781363195</v>
      </c>
    </row>
    <row r="60" spans="15:22" ht="15.75" thickBot="1" x14ac:dyDescent="0.3">
      <c r="O60" s="176"/>
      <c r="P60" s="177" t="s">
        <v>88</v>
      </c>
      <c r="Q60" s="178"/>
      <c r="R60" s="179">
        <f>R59</f>
        <v>67</v>
      </c>
      <c r="S60" s="180">
        <f>S47+S51</f>
        <v>62.347029130817852</v>
      </c>
      <c r="T60" s="180">
        <f>T47+T51</f>
        <v>63.105447088621219</v>
      </c>
      <c r="U60" s="180">
        <f>U47+U51</f>
        <v>63.875427501686111</v>
      </c>
      <c r="V60" s="181">
        <f>V47+V51</f>
        <v>64.657146645337093</v>
      </c>
    </row>
  </sheetData>
  <mergeCells count="4">
    <mergeCell ref="O37:V37"/>
    <mergeCell ref="O49:V49"/>
    <mergeCell ref="C24:Q24"/>
    <mergeCell ref="C26:Q2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267D-2782-4735-8567-8C0A1A16A4D3}">
  <dimension ref="B1:Z65"/>
  <sheetViews>
    <sheetView topLeftCell="B25" workbookViewId="0">
      <selection activeCell="Y44" sqref="Y44"/>
    </sheetView>
  </sheetViews>
  <sheetFormatPr defaultRowHeight="15" x14ac:dyDescent="0.25"/>
  <cols>
    <col min="2" max="2" width="15.7109375" customWidth="1"/>
    <col min="17" max="17" width="10.5703125" customWidth="1"/>
    <col min="18" max="18" width="13.140625" customWidth="1"/>
    <col min="22" max="22" width="11.5703125" customWidth="1"/>
  </cols>
  <sheetData>
    <row r="1" spans="2:24" ht="19.5" x14ac:dyDescent="0.25">
      <c r="B1" s="69" t="s">
        <v>110</v>
      </c>
    </row>
    <row r="2" spans="2:24" x14ac:dyDescent="0.25">
      <c r="B2" s="70" t="str">
        <f>'BVSD Birth to K'!B2</f>
        <v>updated 11/21/2025</v>
      </c>
    </row>
    <row r="3" spans="2:24" s="3" customFormat="1" x14ac:dyDescent="0.25">
      <c r="B3" s="70" t="s">
        <v>223</v>
      </c>
    </row>
    <row r="4" spans="2:24" ht="15.75" thickBot="1" x14ac:dyDescent="0.3">
      <c r="B4" s="70"/>
      <c r="I4" s="237">
        <f t="shared" ref="I4:Q4" si="0">I8-I7</f>
        <v>23</v>
      </c>
      <c r="J4" s="237">
        <f t="shared" si="0"/>
        <v>25</v>
      </c>
      <c r="K4" s="237">
        <f t="shared" si="0"/>
        <v>14</v>
      </c>
      <c r="L4" s="237">
        <f t="shared" si="0"/>
        <v>-6</v>
      </c>
      <c r="M4" s="237">
        <f t="shared" si="0"/>
        <v>-8</v>
      </c>
      <c r="N4" s="237">
        <f t="shared" si="0"/>
        <v>2</v>
      </c>
      <c r="O4" s="237">
        <f t="shared" si="0"/>
        <v>-2</v>
      </c>
      <c r="P4" s="237">
        <f t="shared" si="0"/>
        <v>3</v>
      </c>
      <c r="Q4" s="237">
        <f t="shared" si="0"/>
        <v>9</v>
      </c>
      <c r="R4" s="237">
        <f>R8-R7</f>
        <v>10</v>
      </c>
    </row>
    <row r="5" spans="2:24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4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  <c r="W6" s="396"/>
      <c r="X6" t="s">
        <v>236</v>
      </c>
    </row>
    <row r="7" spans="2:24" x14ac:dyDescent="0.25">
      <c r="B7" s="73" t="s">
        <v>121</v>
      </c>
      <c r="C7" s="388">
        <f>'LOAD-K and 1 by Elm '!B6+'LOAD-K and 1 by Elm '!B8</f>
        <v>43</v>
      </c>
      <c r="D7" s="388">
        <f>'LOAD-K and 1 by Elm '!C6+'LOAD-K and 1 by Elm '!C8</f>
        <v>37</v>
      </c>
      <c r="E7" s="388">
        <f>'LOAD-K and 1 by Elm '!D6+'LOAD-K and 1 by Elm '!D8</f>
        <v>44</v>
      </c>
      <c r="F7" s="389">
        <f>'LOAD-K and 1 by Elm '!E6+'LOAD-K and 1 by Elm '!E8</f>
        <v>50</v>
      </c>
      <c r="G7" s="389">
        <f>'LOAD-K and 1 by Elm '!F6+'LOAD-K and 1 by Elm '!F8</f>
        <v>33</v>
      </c>
      <c r="H7" s="389">
        <f>'LOAD-K and 1 by Elm '!G6+'LOAD-K and 1 by Elm '!G8</f>
        <v>47</v>
      </c>
      <c r="I7" s="389">
        <f>'LOAD-K and 1 by Elm '!H6+'LOAD-K and 1 by Elm '!H8</f>
        <v>37</v>
      </c>
      <c r="J7" s="389">
        <f>'LOAD-K and 1 by Elm '!I6+'LOAD-K and 1 by Elm '!I8</f>
        <v>45</v>
      </c>
      <c r="K7" s="389">
        <f>'LOAD-K and 1 by Elm '!J6+'LOAD-K and 1 by Elm '!J8</f>
        <v>34</v>
      </c>
      <c r="L7" s="82">
        <f>'LOAD-K and 1 by Elm '!K6+'LOAD-K and 1 by Elm '!K8+'LOAD-K and 1 by Elm '!W8+'LOAD-K and 1 by Elm '!AF8</f>
        <v>49</v>
      </c>
      <c r="M7" s="82">
        <f>'LOAD-K and 1 by Elm '!L6+'LOAD-K and 1 by Elm '!L8+'LOAD-K and 1 by Elm '!X8+'LOAD-K and 1 by Elm '!AG8</f>
        <v>37</v>
      </c>
      <c r="N7" s="82">
        <f>'LOAD-K and 1 by Elm '!M6+'LOAD-K and 1 by Elm '!M8+'LOAD-K and 1 by Elm '!Y8+'LOAD-K and 1 by Elm '!AH8</f>
        <v>46</v>
      </c>
      <c r="O7" s="81">
        <f>'LOAD-K and 1 by Elm '!N6+'LOAD-K and 1 by Elm '!N8+'LOAD-K and 1 by Elm '!Z8+'LOAD-K and 1 by Elm '!AI8</f>
        <v>52</v>
      </c>
      <c r="P7" s="82">
        <f>'LOAD-K and 1 by Elm '!O6+'LOAD-K and 1 by Elm '!O8+'LOAD-K and 1 by Elm '!AA8+'LOAD-K and 1 by Elm '!AJ8</f>
        <v>29</v>
      </c>
      <c r="Q7" s="82">
        <f>'LOAD-K and 1 by Elm '!P6+'LOAD-K and 1 by Elm '!P8+'LOAD-K and 1 by Elm '!AB8+'LOAD-K and 1 by Elm '!AK8</f>
        <v>42</v>
      </c>
      <c r="R7" s="83">
        <f>'LOAD-K and 1 by Elm '!Q6+'LOAD-K and 1 by Elm '!Q8+'LOAD-K and 1 by Elm '!AC8+'LOAD-K and 1 by Elm '!AL8</f>
        <v>38</v>
      </c>
      <c r="S7" s="84"/>
      <c r="T7" s="84"/>
      <c r="U7" s="84"/>
      <c r="V7" s="84"/>
      <c r="W7" s="376" t="s">
        <v>237</v>
      </c>
    </row>
    <row r="8" spans="2:24" x14ac:dyDescent="0.25">
      <c r="B8" s="225" t="s">
        <v>122</v>
      </c>
      <c r="C8" s="388">
        <f>'LOAD-K and 1 by Elm '!B83</f>
        <v>0</v>
      </c>
      <c r="D8" s="388">
        <f>'LOAD-K and 1 by Elm '!C83</f>
        <v>0</v>
      </c>
      <c r="E8" s="388">
        <f>'LOAD-K and 1 by Elm '!D83</f>
        <v>0</v>
      </c>
      <c r="F8" s="389">
        <f>'LOAD-K and 1 by Elm '!E83</f>
        <v>0</v>
      </c>
      <c r="G8" s="389">
        <f>'LOAD-K and 1 by Elm '!F83</f>
        <v>0</v>
      </c>
      <c r="H8" s="389">
        <f>'LOAD-K and 1 by Elm '!G83</f>
        <v>0</v>
      </c>
      <c r="I8" s="389">
        <f>'LOAD-K and 1 by Elm '!H83</f>
        <v>60</v>
      </c>
      <c r="J8" s="389">
        <f>'LOAD-K and 1 by Elm '!I83</f>
        <v>70</v>
      </c>
      <c r="K8" s="389">
        <f>'LOAD-K and 1 by Elm '!J83</f>
        <v>48</v>
      </c>
      <c r="L8" s="390">
        <f>'LOAD-K and 1 by Elm '!K83</f>
        <v>43</v>
      </c>
      <c r="M8" s="390">
        <f>'LOAD-K and 1 by Elm '!L83</f>
        <v>29</v>
      </c>
      <c r="N8" s="390">
        <f>'LOAD-K and 1 by Elm '!M83</f>
        <v>48</v>
      </c>
      <c r="O8" s="389">
        <f>'LOAD-K and 1 by Elm '!N83</f>
        <v>50</v>
      </c>
      <c r="P8" s="390">
        <f>'LOAD-K and 1 by Elm '!O83</f>
        <v>32</v>
      </c>
      <c r="Q8" s="390">
        <f>'LOAD-K and 1 by Elm '!P83</f>
        <v>51</v>
      </c>
      <c r="R8" s="391">
        <f>'LOAD-K and 1 by Elm '!Q83</f>
        <v>48</v>
      </c>
      <c r="S8" s="84"/>
      <c r="T8" s="84"/>
      <c r="U8" s="84"/>
      <c r="V8" s="84"/>
      <c r="W8" s="376" t="s">
        <v>224</v>
      </c>
    </row>
    <row r="9" spans="2:24" x14ac:dyDescent="0.25">
      <c r="B9" s="85" t="s">
        <v>119</v>
      </c>
      <c r="C9" s="392">
        <f>'LOAD-K and 1 by Elm '!B44+'LOAD-K and 1 by Elm '!B46</f>
        <v>35</v>
      </c>
      <c r="D9" s="392">
        <f>'LOAD-K and 1 by Elm '!C44+'LOAD-K and 1 by Elm '!C46</f>
        <v>48</v>
      </c>
      <c r="E9" s="392">
        <f>'LOAD-K and 1 by Elm '!D44+'LOAD-K and 1 by Elm '!D46</f>
        <v>43</v>
      </c>
      <c r="F9" s="393">
        <f>'LOAD-K and 1 by Elm '!E44+'LOAD-K and 1 by Elm '!E46</f>
        <v>43</v>
      </c>
      <c r="G9" s="393">
        <f>'LOAD-K and 1 by Elm '!F44+'LOAD-K and 1 by Elm '!F46</f>
        <v>53</v>
      </c>
      <c r="H9" s="393">
        <f>'LOAD-K and 1 by Elm '!G44+'LOAD-K and 1 by Elm '!G46</f>
        <v>34</v>
      </c>
      <c r="I9" s="393">
        <f>'LOAD-K and 1 by Elm '!H44+'LOAD-K and 1 by Elm '!H46</f>
        <v>49</v>
      </c>
      <c r="J9" s="393">
        <f>'LOAD-K and 1 by Elm '!I44+'LOAD-K and 1 by Elm '!I46</f>
        <v>43</v>
      </c>
      <c r="K9" s="393">
        <f>'LOAD-K and 1 by Elm '!J44+'LOAD-K and 1 by Elm '!J46</f>
        <v>49</v>
      </c>
      <c r="L9" s="393">
        <f>'LOAD-K and 1 by Elm '!K44+'LOAD-K and 1 by Elm '!K46</f>
        <v>41</v>
      </c>
      <c r="M9" s="393">
        <f>'LOAD-K and 1 by Elm '!L44+'LOAD-K and 1 by Elm '!L46</f>
        <v>39</v>
      </c>
      <c r="N9" s="393">
        <f>'LOAD-K and 1 by Elm '!M44+'LOAD-K and 1 by Elm '!M46</f>
        <v>29</v>
      </c>
      <c r="O9" s="393">
        <f>'LOAD-K and 1 by Elm '!N44+'LOAD-K and 1 by Elm '!N46</f>
        <v>35</v>
      </c>
      <c r="P9" s="393">
        <f>'LOAD-K and 1 by Elm '!O44+'LOAD-K and 1 by Elm '!O46</f>
        <v>35</v>
      </c>
      <c r="Q9" s="394">
        <f>'LOAD-K and 1 by Elm '!P44+'LOAD-K and 1 by Elm '!P46</f>
        <v>31</v>
      </c>
      <c r="R9" s="395">
        <f>'LOAD-K and 1 by Elm '!Q44+'LOAD-K and 1 by Elm '!Q46</f>
        <v>27</v>
      </c>
      <c r="S9" s="84"/>
      <c r="T9" s="84"/>
      <c r="U9" s="84"/>
      <c r="V9" s="84"/>
      <c r="W9" s="376" t="s">
        <v>224</v>
      </c>
    </row>
    <row r="10" spans="2:24" x14ac:dyDescent="0.25">
      <c r="B10" s="90" t="s">
        <v>65</v>
      </c>
      <c r="C10" s="91"/>
      <c r="D10" s="91">
        <f t="shared" ref="D10:R10" si="1">D7-C7</f>
        <v>-6</v>
      </c>
      <c r="E10" s="91">
        <f t="shared" si="1"/>
        <v>7</v>
      </c>
      <c r="F10" s="91">
        <f t="shared" si="1"/>
        <v>6</v>
      </c>
      <c r="G10" s="91">
        <f t="shared" si="1"/>
        <v>-17</v>
      </c>
      <c r="H10" s="91">
        <f t="shared" si="1"/>
        <v>14</v>
      </c>
      <c r="I10" s="92">
        <f t="shared" si="1"/>
        <v>-10</v>
      </c>
      <c r="J10" s="93">
        <f t="shared" si="1"/>
        <v>8</v>
      </c>
      <c r="K10" s="93">
        <f t="shared" si="1"/>
        <v>-11</v>
      </c>
      <c r="L10" s="93">
        <f t="shared" si="1"/>
        <v>15</v>
      </c>
      <c r="M10" s="93">
        <f t="shared" si="1"/>
        <v>-12</v>
      </c>
      <c r="N10" s="93">
        <f t="shared" si="1"/>
        <v>9</v>
      </c>
      <c r="O10" s="93">
        <f t="shared" si="1"/>
        <v>6</v>
      </c>
      <c r="P10" s="93">
        <f t="shared" si="1"/>
        <v>-23</v>
      </c>
      <c r="Q10" s="93">
        <f t="shared" si="1"/>
        <v>13</v>
      </c>
      <c r="R10" s="94">
        <f t="shared" si="1"/>
        <v>-4</v>
      </c>
      <c r="S10" s="84"/>
      <c r="T10" s="84"/>
      <c r="U10" s="84"/>
      <c r="V10" s="84"/>
    </row>
    <row r="11" spans="2:24" x14ac:dyDescent="0.25">
      <c r="B11" s="90" t="s">
        <v>66</v>
      </c>
      <c r="C11" s="95"/>
      <c r="D11" s="95">
        <f t="shared" ref="D11:R11" si="2">D10/C7</f>
        <v>-0.13953488372093023</v>
      </c>
      <c r="E11" s="95">
        <f t="shared" si="2"/>
        <v>0.1891891891891892</v>
      </c>
      <c r="F11" s="95">
        <f t="shared" si="2"/>
        <v>0.13636363636363635</v>
      </c>
      <c r="G11" s="95">
        <f t="shared" si="2"/>
        <v>-0.34</v>
      </c>
      <c r="H11" s="95">
        <f t="shared" si="2"/>
        <v>0.42424242424242425</v>
      </c>
      <c r="I11" s="95">
        <f t="shared" si="2"/>
        <v>-0.21276595744680851</v>
      </c>
      <c r="J11" s="96">
        <f t="shared" si="2"/>
        <v>0.21621621621621623</v>
      </c>
      <c r="K11" s="96">
        <f t="shared" si="2"/>
        <v>-0.24444444444444444</v>
      </c>
      <c r="L11" s="96">
        <f t="shared" si="2"/>
        <v>0.44117647058823528</v>
      </c>
      <c r="M11" s="96">
        <f t="shared" si="2"/>
        <v>-0.24489795918367346</v>
      </c>
      <c r="N11" s="97">
        <f t="shared" si="2"/>
        <v>0.24324324324324326</v>
      </c>
      <c r="O11" s="98">
        <f t="shared" si="2"/>
        <v>0.13043478260869565</v>
      </c>
      <c r="P11" s="97">
        <f t="shared" si="2"/>
        <v>-0.44230769230769229</v>
      </c>
      <c r="Q11" s="97">
        <f t="shared" si="2"/>
        <v>0.44827586206896552</v>
      </c>
      <c r="R11" s="99">
        <f t="shared" si="2"/>
        <v>-9.5238095238095233E-2</v>
      </c>
      <c r="S11" s="84"/>
      <c r="T11" s="84"/>
      <c r="U11" s="84"/>
      <c r="V11" s="84"/>
    </row>
    <row r="12" spans="2:24" x14ac:dyDescent="0.25">
      <c r="B12" s="100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4"/>
    </row>
    <row r="13" spans="2:24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4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4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  <c r="W15" s="64"/>
    </row>
    <row r="16" spans="2:24" x14ac:dyDescent="0.25">
      <c r="B16" s="100" t="s">
        <v>70</v>
      </c>
      <c r="C16" s="113">
        <f>'LOAD-Births by Elem'!C6+'LOAD-Births by Elem'!C8+('LOAD-Births by Elem'!C7*('LOAD-K and 1 by Elm '!AD9+'LOAD-K and 1 by Elm '!AM9))</f>
        <v>47.737982456140351</v>
      </c>
      <c r="D16" s="113">
        <f>'LOAD-Births by Elem'!D6+'LOAD-Births by Elem'!D8+('LOAD-Births by Elem'!D7*('LOAD-K and 1 by Elm '!AD9+'LOAD-K and 1 by Elm '!AM9))</f>
        <v>32.711447368421048</v>
      </c>
      <c r="E16" s="113">
        <f>'LOAD-Births by Elem'!E6+'LOAD-Births by Elem'!E8+('LOAD-Births by Elem'!E7*('LOAD-K and 1 by Elm '!AD9+'LOAD-K and 1 by Elm '!AM9))</f>
        <v>41.316754385964913</v>
      </c>
      <c r="F16" s="113">
        <f>'LOAD-Births by Elem'!F6+'LOAD-Births by Elem'!F8+('LOAD-Births by Elem'!F7*('LOAD-K and 1 by Elm '!AD9+'LOAD-K and 1 by Elm '!AM9))</f>
        <v>40.343289473684209</v>
      </c>
      <c r="G16" s="113">
        <f>'LOAD-Births by Elem'!G6+'LOAD-Births by Elem'!G8+('LOAD-Births by Elem'!G7*('LOAD-K and 1 by Elm '!AD9+'LOAD-K and 1 by Elm '!AM9))</f>
        <v>42.132675438596493</v>
      </c>
      <c r="H16" s="113">
        <f>'LOAD-Births by Elem'!H6+'LOAD-Births by Elem'!H8+('LOAD-Births by Elem'!H7*('LOAD-K and 1 by Elm '!AD9+'LOAD-K and 1 by Elm '!AM9))</f>
        <v>51.764517543859647</v>
      </c>
      <c r="I16" s="113">
        <f>'LOAD-Births by Elem'!I6+'LOAD-Births by Elem'!I8+('LOAD-Births by Elem'!I7*('LOAD-K and 1 by Elm '!AD9+'LOAD-K and 1 by Elm '!AM9))</f>
        <v>36.527368421052628</v>
      </c>
      <c r="J16" s="113">
        <f>'LOAD-Births by Elem'!J6+'LOAD-Births by Elem'!J8+('LOAD-Births by Elem'!J7*('LOAD-K and 1 by Elm '!AD9+'LOAD-K and 1 by Elm '!AM9))</f>
        <v>42.737982456140351</v>
      </c>
      <c r="K16" s="113">
        <f>'LOAD-Births by Elem'!K6+'LOAD-Births by Elem'!K8+('LOAD-Births by Elem'!K7*('LOAD-K and 1 by Elm '!AD9+'LOAD-K and 1 by Elm '!AM9))</f>
        <v>41.922061403508771</v>
      </c>
      <c r="L16" s="113">
        <f>'LOAD-Births by Elem'!L6+'LOAD-Births by Elem'!L8+('LOAD-Births by Elem'!L7*('LOAD-K and 1 by Elm '!AD9+'LOAD-K and 1 by Elm '!AM9))</f>
        <v>40.132675438596493</v>
      </c>
      <c r="M16" s="113">
        <f>'LOAD-Births by Elem'!M6+'LOAD-Births by Elem'!M8+('LOAD-Births by Elem'!M7*('LOAD-K and 1 by Elm '!AD9+'LOAD-K and 1 by Elm '!AM9))</f>
        <v>27.290219298245614</v>
      </c>
      <c r="N16" s="113">
        <f>'LOAD-Births by Elem'!N6+'LOAD-Births by Elem'!N8+('LOAD-Births by Elem'!N7*('LOAD-K and 1 by Elm '!AD9+'LOAD-K and 1 by Elm '!AM9))</f>
        <v>23.290219298245614</v>
      </c>
      <c r="O16" s="113">
        <f>'LOAD-Births by Elem'!O6+'LOAD-Births by Elem'!O8+('LOAD-Births by Elem'!O7*('LOAD-K and 1 by Elm '!AD9+'LOAD-K and 1 by Elm '!AM9))</f>
        <v>29.684912280701752</v>
      </c>
      <c r="P16" s="113">
        <f>'LOAD-Births by Elem'!P6+'LOAD-Births by Elem'!P8+('LOAD-Births by Elem'!P7*('LOAD-K and 1 by Elm '!AD9+'LOAD-K and 1 by Elm '!AM9))</f>
        <v>27.079605263157895</v>
      </c>
      <c r="Q16" s="113">
        <f>'LOAD-Births by Elem'!Q6+'LOAD-Births by Elem'!Q8+('LOAD-Births by Elem'!Q7*('LOAD-K and 1 by Elm '!AD9+'LOAD-K and 1 by Elm '!AM9))</f>
        <v>17.842456140350876</v>
      </c>
      <c r="R16" s="114">
        <f>'LOAD-Births by Elem'!R6+'LOAD-Births by Elem'!R8+('LOAD-Births by Elem'!R7*('LOAD-K and 1 by Elm '!AD9+'LOAD-K and 1 by Elm '!BB9))</f>
        <v>21.180087719298246</v>
      </c>
      <c r="S16" s="113">
        <f>'LOAD-Births by Elem'!S6+'LOAD-Births by Elem'!S8+('LOAD-Births by Elem'!S7*('LOAD-K and 1 by Elm '!AT9+'LOAD-K and 1 by Elm '!AM9))</f>
        <v>14.419019138755981</v>
      </c>
      <c r="T16" s="113">
        <f>'LOAD-Births by Elem'!T6+'LOAD-Births by Elem'!T8+('LOAD-Births by Elem'!T7*('LOAD-K and 1 by Elm '!AD9+'LOAD-K and 1 by Elm '!AM9))</f>
        <v>28.316754385964913</v>
      </c>
      <c r="U16" s="113">
        <f>'LOAD-Births by Elem'!U6+'LOAD-Births by Elem'!U8+('LOAD-Births by Elem'!U7*('LOAD-K and 1 by Elm '!AD9+'LOAD-K and 1 by Elm '!AM9))</f>
        <v>28.658377192982456</v>
      </c>
      <c r="V16" s="113">
        <f>'LOAD-Births by Elem'!V6+'LOAD-Births by Elem'!V8+('LOAD-Births by Elem'!V7*('LOAD-K and 1 by Elm '!AD9+'LOAD-K and 1 by Elm '!AM9))</f>
        <v>36.948596491228074</v>
      </c>
      <c r="W16" s="376" t="s">
        <v>241</v>
      </c>
    </row>
    <row r="17" spans="2:23" x14ac:dyDescent="0.25">
      <c r="B17" s="115" t="s">
        <v>71</v>
      </c>
      <c r="C17" s="116">
        <f>C7/C16</f>
        <v>0.90075025771159456</v>
      </c>
      <c r="D17" s="116">
        <f t="shared" ref="D17:R17" si="3">D7/D16</f>
        <v>1.1311025031475381</v>
      </c>
      <c r="E17" s="116">
        <f t="shared" si="3"/>
        <v>1.0649432815794111</v>
      </c>
      <c r="F17" s="116">
        <f t="shared" si="3"/>
        <v>1.2393634890039105</v>
      </c>
      <c r="G17" s="116">
        <f t="shared" si="3"/>
        <v>0.7832400780741704</v>
      </c>
      <c r="H17" s="116">
        <f t="shared" si="3"/>
        <v>0.90795784892957399</v>
      </c>
      <c r="I17" s="116">
        <f t="shared" si="3"/>
        <v>1.0129391083830439</v>
      </c>
      <c r="J17" s="116">
        <f t="shared" si="3"/>
        <v>1.0529275696666551</v>
      </c>
      <c r="K17" s="116">
        <f t="shared" si="3"/>
        <v>0.81102882018951206</v>
      </c>
      <c r="L17" s="116">
        <f t="shared" si="3"/>
        <v>1.2209502472610037</v>
      </c>
      <c r="M17" s="116">
        <f t="shared" si="3"/>
        <v>1.3557970932970331</v>
      </c>
      <c r="N17" s="116">
        <f t="shared" si="3"/>
        <v>1.9750780106851571</v>
      </c>
      <c r="O17" s="117">
        <f t="shared" si="3"/>
        <v>1.7517316375499399</v>
      </c>
      <c r="P17" s="116">
        <f t="shared" si="3"/>
        <v>1.0709166443963947</v>
      </c>
      <c r="Q17" s="116">
        <f t="shared" si="3"/>
        <v>2.3539360091246979</v>
      </c>
      <c r="R17" s="118">
        <f t="shared" si="3"/>
        <v>1.7941379895880356</v>
      </c>
      <c r="S17" s="54"/>
      <c r="T17" s="54"/>
      <c r="U17" s="54"/>
      <c r="V17" s="54"/>
      <c r="W17" s="54"/>
    </row>
    <row r="18" spans="2:23" x14ac:dyDescent="0.25">
      <c r="B18" s="108" t="s">
        <v>72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4"/>
      <c r="S18" s="54"/>
      <c r="T18" s="54"/>
      <c r="U18" s="54"/>
      <c r="V18" s="54"/>
      <c r="W18" s="54"/>
    </row>
    <row r="19" spans="2:23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  <c r="W19" s="64"/>
    </row>
    <row r="20" spans="2:23" x14ac:dyDescent="0.25">
      <c r="B20" s="100" t="s">
        <v>70</v>
      </c>
      <c r="C20" s="397">
        <f>'LOAD-Births by Elem'!B6+'LOAD-Births by Elem'!B8</f>
        <v>21</v>
      </c>
      <c r="D20" s="113">
        <f>C16</f>
        <v>47.737982456140351</v>
      </c>
      <c r="E20" s="113">
        <f t="shared" ref="E20:V20" si="4">D16</f>
        <v>32.711447368421048</v>
      </c>
      <c r="F20" s="113">
        <f t="shared" si="4"/>
        <v>41.316754385964913</v>
      </c>
      <c r="G20" s="113">
        <f t="shared" si="4"/>
        <v>40.343289473684209</v>
      </c>
      <c r="H20" s="113">
        <f t="shared" si="4"/>
        <v>42.132675438596493</v>
      </c>
      <c r="I20" s="113">
        <f t="shared" si="4"/>
        <v>51.764517543859647</v>
      </c>
      <c r="J20" s="113">
        <f t="shared" si="4"/>
        <v>36.527368421052628</v>
      </c>
      <c r="K20" s="113">
        <f t="shared" si="4"/>
        <v>42.737982456140351</v>
      </c>
      <c r="L20" s="113">
        <f t="shared" si="4"/>
        <v>41.922061403508771</v>
      </c>
      <c r="M20" s="113">
        <f t="shared" si="4"/>
        <v>40.132675438596493</v>
      </c>
      <c r="N20" s="113">
        <f t="shared" si="4"/>
        <v>27.290219298245614</v>
      </c>
      <c r="O20" s="113">
        <f t="shared" si="4"/>
        <v>23.290219298245614</v>
      </c>
      <c r="P20" s="113">
        <f t="shared" si="4"/>
        <v>29.684912280701752</v>
      </c>
      <c r="Q20" s="113">
        <f t="shared" si="4"/>
        <v>27.079605263157895</v>
      </c>
      <c r="R20" s="114">
        <f t="shared" si="4"/>
        <v>17.842456140350876</v>
      </c>
      <c r="S20" s="113">
        <f t="shared" si="4"/>
        <v>21.180087719298246</v>
      </c>
      <c r="T20" s="113">
        <f t="shared" si="4"/>
        <v>14.419019138755981</v>
      </c>
      <c r="U20" s="113">
        <f t="shared" si="4"/>
        <v>28.316754385964913</v>
      </c>
      <c r="V20" s="113">
        <f t="shared" si="4"/>
        <v>28.658377192982456</v>
      </c>
      <c r="W20" s="113"/>
    </row>
    <row r="21" spans="2:23" x14ac:dyDescent="0.25">
      <c r="B21" s="115" t="s">
        <v>71</v>
      </c>
      <c r="C21" s="116">
        <f>C20/C7</f>
        <v>0.48837209302325579</v>
      </c>
      <c r="D21" s="116">
        <f t="shared" ref="D21:R21" si="5">D20/D7</f>
        <v>1.2902157420578473</v>
      </c>
      <c r="E21" s="116">
        <f t="shared" si="5"/>
        <v>0.74344198564593289</v>
      </c>
      <c r="F21" s="116">
        <f t="shared" si="5"/>
        <v>0.82633508771929831</v>
      </c>
      <c r="G21" s="116">
        <f t="shared" si="5"/>
        <v>1.2225239234449761</v>
      </c>
      <c r="H21" s="116">
        <f t="shared" si="5"/>
        <v>0.89643990294886156</v>
      </c>
      <c r="I21" s="116">
        <f t="shared" si="5"/>
        <v>1.3990410146989094</v>
      </c>
      <c r="J21" s="116">
        <f t="shared" si="5"/>
        <v>0.81171929824561395</v>
      </c>
      <c r="K21" s="116">
        <f t="shared" si="5"/>
        <v>1.2569994840041279</v>
      </c>
      <c r="L21" s="116">
        <f t="shared" si="5"/>
        <v>0.85555227354099528</v>
      </c>
      <c r="M21" s="116">
        <f>M20/M7</f>
        <v>1.0846669037458512</v>
      </c>
      <c r="N21" s="116">
        <f t="shared" si="5"/>
        <v>0.59326563691838285</v>
      </c>
      <c r="O21" s="117">
        <f t="shared" si="5"/>
        <v>0.44788883265856949</v>
      </c>
      <c r="P21" s="116">
        <f>P20/P7</f>
        <v>1.0236176648517845</v>
      </c>
      <c r="Q21" s="116">
        <f t="shared" si="5"/>
        <v>0.64475250626566416</v>
      </c>
      <c r="R21" s="118">
        <f t="shared" si="5"/>
        <v>0.4695383194829178</v>
      </c>
      <c r="S21" s="54"/>
      <c r="T21" s="54"/>
      <c r="U21" s="54"/>
      <c r="V21" s="54"/>
      <c r="W21" s="54"/>
    </row>
    <row r="22" spans="2:23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  <c r="W22" s="54"/>
    </row>
    <row r="23" spans="2:23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  <c r="W23" s="54"/>
    </row>
    <row r="24" spans="2:23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  <c r="W24" s="54"/>
    </row>
    <row r="25" spans="2:23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  <c r="W25" s="54"/>
    </row>
    <row r="26" spans="2:23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  <c r="W26" s="54"/>
    </row>
    <row r="27" spans="2:23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  <c r="W27" s="54"/>
    </row>
    <row r="28" spans="2:23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  <c r="W28" s="54"/>
    </row>
    <row r="29" spans="2:23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  <c r="W29" s="54"/>
    </row>
    <row r="30" spans="2:23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  <c r="W30" s="64"/>
    </row>
    <row r="31" spans="2:23" x14ac:dyDescent="0.25">
      <c r="B31" s="100" t="s">
        <v>77</v>
      </c>
      <c r="C31" s="134">
        <f>(C25*C16)+(C27*C20)</f>
        <v>40.217597631850523</v>
      </c>
      <c r="D31" s="134">
        <f t="shared" ref="D31:V31" si="7">(D25*D16)+(D27*D20)</f>
        <v>37.500264084973381</v>
      </c>
      <c r="E31" s="134">
        <f t="shared" si="7"/>
        <v>38.678348158487736</v>
      </c>
      <c r="F31" s="134">
        <f>(F25*F16)+(F27*F20)</f>
        <v>40.461787200161993</v>
      </c>
      <c r="G31" s="134">
        <f t="shared" si="7"/>
        <v>41.660946058266653</v>
      </c>
      <c r="H31" s="134">
        <f t="shared" si="7"/>
        <v>48.60934854337679</v>
      </c>
      <c r="I31" s="134">
        <f t="shared" si="7"/>
        <v>41.279365833002132</v>
      </c>
      <c r="J31" s="134">
        <f t="shared" si="7"/>
        <v>40.791222340978678</v>
      </c>
      <c r="K31" s="134">
        <f t="shared" si="7"/>
        <v>42.166150410887781</v>
      </c>
      <c r="L31" s="134">
        <f t="shared" si="7"/>
        <v>40.701306165329576</v>
      </c>
      <c r="M31" s="134">
        <f t="shared" si="7"/>
        <v>31.058477967190079</v>
      </c>
      <c r="N31" s="134">
        <f t="shared" si="7"/>
        <v>24.605596310253787</v>
      </c>
      <c r="O31" s="135">
        <f t="shared" si="7"/>
        <v>27.551983315362669</v>
      </c>
      <c r="P31" s="134">
        <f t="shared" si="7"/>
        <v>28.029143203287941</v>
      </c>
      <c r="Q31" s="134">
        <f t="shared" si="7"/>
        <v>20.66723622061226</v>
      </c>
      <c r="R31" s="136">
        <f t="shared" si="7"/>
        <v>20.038839271300365</v>
      </c>
      <c r="S31" s="134">
        <f>(S25*S16)+(S27*S20)</f>
        <v>16.610204843260568</v>
      </c>
      <c r="T31" s="134">
        <f t="shared" si="7"/>
        <v>23.824296041765972</v>
      </c>
      <c r="U31" s="134">
        <f t="shared" si="7"/>
        <v>28.55356333922137</v>
      </c>
      <c r="V31" s="134">
        <f t="shared" si="7"/>
        <v>34.272802294939048</v>
      </c>
      <c r="W31" s="134"/>
    </row>
    <row r="32" spans="2:23" x14ac:dyDescent="0.25">
      <c r="B32" s="137" t="s">
        <v>78</v>
      </c>
      <c r="C32" s="138"/>
      <c r="D32" s="138">
        <f t="shared" ref="D32:V32" si="8">D31-C31</f>
        <v>-2.7173335468771427</v>
      </c>
      <c r="E32" s="138">
        <f t="shared" si="8"/>
        <v>1.1780840735143556</v>
      </c>
      <c r="F32" s="138">
        <f t="shared" si="8"/>
        <v>1.7834390416742565</v>
      </c>
      <c r="G32" s="138">
        <f t="shared" si="8"/>
        <v>1.1991588581046599</v>
      </c>
      <c r="H32" s="138">
        <f t="shared" si="8"/>
        <v>6.9484024851101367</v>
      </c>
      <c r="I32" s="138">
        <f t="shared" si="8"/>
        <v>-7.329982710374658</v>
      </c>
      <c r="J32" s="138">
        <f t="shared" si="8"/>
        <v>-0.48814349202345397</v>
      </c>
      <c r="K32" s="138">
        <f t="shared" si="8"/>
        <v>1.3749280699091031</v>
      </c>
      <c r="L32" s="138">
        <f t="shared" si="8"/>
        <v>-1.4648442455582042</v>
      </c>
      <c r="M32" s="138">
        <f t="shared" si="8"/>
        <v>-9.6428281981394974</v>
      </c>
      <c r="N32" s="138">
        <f t="shared" si="8"/>
        <v>-6.4528816569362917</v>
      </c>
      <c r="O32" s="138">
        <f t="shared" si="8"/>
        <v>2.9463870051088819</v>
      </c>
      <c r="P32" s="138">
        <f t="shared" si="8"/>
        <v>0.47715988792527142</v>
      </c>
      <c r="Q32" s="138">
        <f t="shared" si="8"/>
        <v>-7.3619069826756807</v>
      </c>
      <c r="R32" s="139">
        <f t="shared" si="8"/>
        <v>-0.62839694931189527</v>
      </c>
      <c r="S32" s="138">
        <f t="shared" si="8"/>
        <v>-3.4286344280397962</v>
      </c>
      <c r="T32" s="138">
        <f t="shared" si="8"/>
        <v>7.2140911985054039</v>
      </c>
      <c r="U32" s="138">
        <f t="shared" si="8"/>
        <v>4.7292672974553973</v>
      </c>
      <c r="V32" s="138">
        <f t="shared" si="8"/>
        <v>5.7192389557176782</v>
      </c>
      <c r="W32" s="138"/>
    </row>
    <row r="33" spans="2:26" x14ac:dyDescent="0.25">
      <c r="B33" s="140" t="s">
        <v>79</v>
      </c>
      <c r="C33" s="141"/>
      <c r="D33" s="141">
        <f t="shared" ref="D33:U33" si="9">D32/C31</f>
        <v>-6.7565784802748566E-2</v>
      </c>
      <c r="E33" s="141">
        <f t="shared" si="9"/>
        <v>3.141535405843774E-2</v>
      </c>
      <c r="F33" s="141">
        <f t="shared" si="9"/>
        <v>4.6109493465606839E-2</v>
      </c>
      <c r="G33" s="141">
        <f t="shared" si="9"/>
        <v>2.9636823805446216E-2</v>
      </c>
      <c r="H33" s="141">
        <f t="shared" si="9"/>
        <v>0.16678455826212296</v>
      </c>
      <c r="I33" s="141">
        <f t="shared" si="9"/>
        <v>-0.15079368331451123</v>
      </c>
      <c r="J33" s="141">
        <f t="shared" si="9"/>
        <v>-1.1825363160816579E-2</v>
      </c>
      <c r="K33" s="141">
        <f t="shared" si="9"/>
        <v>3.3706468965698448E-2</v>
      </c>
      <c r="L33" s="141">
        <f t="shared" si="9"/>
        <v>-3.4739814549918334E-2</v>
      </c>
      <c r="M33" s="141">
        <f t="shared" si="9"/>
        <v>-0.23691692249310434</v>
      </c>
      <c r="N33" s="141">
        <f t="shared" si="9"/>
        <v>-0.20776554677769668</v>
      </c>
      <c r="O33" s="142">
        <f t="shared" si="9"/>
        <v>0.11974458850570699</v>
      </c>
      <c r="P33" s="141">
        <f t="shared" si="9"/>
        <v>1.7318531390776958E-2</v>
      </c>
      <c r="Q33" s="141">
        <f t="shared" si="9"/>
        <v>-0.26265187377586685</v>
      </c>
      <c r="R33" s="143">
        <f>R32/Q31</f>
        <v>-3.0405466052842126E-2</v>
      </c>
      <c r="S33" s="141">
        <f>S32/R31</f>
        <v>-0.17109945249924172</v>
      </c>
      <c r="T33" s="141">
        <f>T32/S31</f>
        <v>0.43431681105561154</v>
      </c>
      <c r="U33" s="141">
        <f t="shared" si="9"/>
        <v>0.19850606662898237</v>
      </c>
      <c r="V33" s="141">
        <f>V32/U31</f>
        <v>0.20029860678935621</v>
      </c>
      <c r="W33" s="141"/>
    </row>
    <row r="34" spans="2:26" x14ac:dyDescent="0.25">
      <c r="B34" s="123" t="s">
        <v>80</v>
      </c>
      <c r="C34" s="116"/>
      <c r="D34" s="116">
        <f t="shared" ref="D34:P34" si="10">D7/D31</f>
        <v>0.98665971834652122</v>
      </c>
      <c r="E34" s="116">
        <f t="shared" si="10"/>
        <v>1.1375873607555926</v>
      </c>
      <c r="F34" s="116">
        <f t="shared" si="10"/>
        <v>1.2357338481529017</v>
      </c>
      <c r="G34" s="116">
        <f t="shared" si="10"/>
        <v>0.7921087522555651</v>
      </c>
      <c r="H34" s="116">
        <f t="shared" si="10"/>
        <v>0.96689220095305994</v>
      </c>
      <c r="I34" s="116">
        <f t="shared" si="10"/>
        <v>0.89633159941665452</v>
      </c>
      <c r="J34" s="116">
        <f t="shared" si="10"/>
        <v>1.1031785128633718</v>
      </c>
      <c r="K34" s="116">
        <f t="shared" si="10"/>
        <v>0.80633398279632407</v>
      </c>
      <c r="L34" s="116">
        <f t="shared" si="10"/>
        <v>1.203892567991822</v>
      </c>
      <c r="M34" s="116">
        <f t="shared" si="10"/>
        <v>1.1913011332714531</v>
      </c>
      <c r="N34" s="116">
        <f t="shared" si="10"/>
        <v>1.8694934038575042</v>
      </c>
      <c r="O34" s="117">
        <f t="shared" si="10"/>
        <v>1.8873414448899364</v>
      </c>
      <c r="P34" s="116">
        <f t="shared" si="10"/>
        <v>1.0346374054201619</v>
      </c>
      <c r="Q34" s="116">
        <f>Q7/Q31</f>
        <v>2.032202058933827</v>
      </c>
      <c r="R34" s="144">
        <f>R7/R31</f>
        <v>1.8963174206613662</v>
      </c>
      <c r="S34" s="54"/>
      <c r="T34" s="54"/>
      <c r="U34" s="54"/>
      <c r="V34" s="54"/>
      <c r="W34" s="54"/>
    </row>
    <row r="35" spans="2:26" ht="15.75" thickBot="1" x14ac:dyDescent="0.3">
      <c r="B35" s="123" t="s">
        <v>81</v>
      </c>
      <c r="C35" s="145">
        <f>C7-C31</f>
        <v>2.7824023681494765</v>
      </c>
      <c r="D35" s="145">
        <f t="shared" ref="D35:Q35" si="11">D7-D31</f>
        <v>-0.50026408497338082</v>
      </c>
      <c r="E35" s="145">
        <f t="shared" si="11"/>
        <v>5.3216518415122636</v>
      </c>
      <c r="F35" s="145">
        <f t="shared" si="11"/>
        <v>9.5382127998380071</v>
      </c>
      <c r="G35" s="145">
        <f t="shared" si="11"/>
        <v>-8.6609460582666529</v>
      </c>
      <c r="H35" s="145">
        <f t="shared" si="11"/>
        <v>-1.6093485433767896</v>
      </c>
      <c r="I35" s="145">
        <f t="shared" si="11"/>
        <v>-4.2793658330021316</v>
      </c>
      <c r="J35" s="145">
        <f t="shared" si="11"/>
        <v>4.2087776590213224</v>
      </c>
      <c r="K35" s="145">
        <f t="shared" si="11"/>
        <v>-8.1661504108877807</v>
      </c>
      <c r="L35" s="145">
        <f t="shared" si="11"/>
        <v>8.2986938346704235</v>
      </c>
      <c r="M35" s="145">
        <f t="shared" si="11"/>
        <v>5.941522032809921</v>
      </c>
      <c r="N35" s="145">
        <f t="shared" si="11"/>
        <v>21.394403689746213</v>
      </c>
      <c r="O35" s="146">
        <f t="shared" si="11"/>
        <v>24.448016684637331</v>
      </c>
      <c r="P35" s="145">
        <f t="shared" si="11"/>
        <v>0.97085679671205938</v>
      </c>
      <c r="Q35" s="145">
        <f t="shared" si="11"/>
        <v>21.33276377938774</v>
      </c>
      <c r="R35" s="147">
        <f>R7-R31</f>
        <v>17.961160728699635</v>
      </c>
      <c r="S35" s="54"/>
      <c r="T35" s="54"/>
      <c r="U35" s="54"/>
      <c r="V35" s="54"/>
      <c r="W35" s="54"/>
    </row>
    <row r="36" spans="2:26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  <c r="W36" s="54"/>
    </row>
    <row r="37" spans="2:26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6" ht="14.25" customHeight="1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6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  <c r="W39" s="159"/>
      <c r="X39" s="79"/>
      <c r="Y39" s="79"/>
      <c r="Z39" s="54"/>
    </row>
    <row r="40" spans="2:26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  <c r="W40" s="159"/>
      <c r="X40" s="79"/>
      <c r="Y40" s="79"/>
      <c r="Z40" s="54"/>
    </row>
    <row r="41" spans="2:26" x14ac:dyDescent="0.25">
      <c r="O41" s="152"/>
      <c r="P41" s="182" t="s">
        <v>84</v>
      </c>
      <c r="R41" s="162">
        <f>R33</f>
        <v>-3.0405466052842126E-2</v>
      </c>
      <c r="S41" s="163">
        <f>S33</f>
        <v>-0.17109945249924172</v>
      </c>
      <c r="T41" s="163">
        <f>T33</f>
        <v>0.43431681105561154</v>
      </c>
      <c r="U41" s="163">
        <f>U33</f>
        <v>0.19850606662898237</v>
      </c>
      <c r="V41" s="164">
        <f>V33</f>
        <v>0.20029860678935621</v>
      </c>
      <c r="W41" s="165"/>
      <c r="X41" s="165"/>
      <c r="Y41" s="165"/>
      <c r="Z41" s="54"/>
    </row>
    <row r="42" spans="2:26" x14ac:dyDescent="0.25">
      <c r="O42" s="152"/>
      <c r="P42" s="182" t="s">
        <v>85</v>
      </c>
      <c r="R42" s="166">
        <f>AVERAGE(L34:R34)</f>
        <v>1.5878836335751529</v>
      </c>
      <c r="S42" s="167">
        <f t="shared" ref="S42:V43" si="12">R42</f>
        <v>1.5878836335751529</v>
      </c>
      <c r="T42" s="167">
        <f t="shared" si="12"/>
        <v>1.5878836335751529</v>
      </c>
      <c r="U42" s="167">
        <f t="shared" si="12"/>
        <v>1.5878836335751529</v>
      </c>
      <c r="V42" s="168">
        <f t="shared" si="12"/>
        <v>1.5878836335751529</v>
      </c>
      <c r="W42" s="169"/>
      <c r="X42" s="169"/>
      <c r="Y42" s="169"/>
      <c r="Z42" s="54"/>
    </row>
    <row r="43" spans="2:26" x14ac:dyDescent="0.25">
      <c r="O43" s="152"/>
      <c r="P43" s="182" t="s">
        <v>111</v>
      </c>
      <c r="R43" s="166">
        <f>AVERAGE(Q33:V33)</f>
        <v>6.1494115357666572E-2</v>
      </c>
      <c r="S43" s="167">
        <f t="shared" si="12"/>
        <v>6.1494115357666572E-2</v>
      </c>
      <c r="T43" s="167">
        <f t="shared" si="12"/>
        <v>6.1494115357666572E-2</v>
      </c>
      <c r="U43" s="167">
        <f t="shared" si="12"/>
        <v>6.1494115357666572E-2</v>
      </c>
      <c r="V43" s="168">
        <f t="shared" si="12"/>
        <v>6.1494115357666572E-2</v>
      </c>
      <c r="W43" s="169"/>
      <c r="X43" s="169"/>
      <c r="Y43" s="169"/>
      <c r="Z43" s="54"/>
    </row>
    <row r="44" spans="2:26" x14ac:dyDescent="0.25">
      <c r="O44" s="160" t="s">
        <v>86</v>
      </c>
      <c r="P44" s="154"/>
      <c r="Q44" s="170"/>
      <c r="R44" s="94"/>
      <c r="S44" s="154"/>
      <c r="T44" s="154"/>
      <c r="U44" s="154"/>
      <c r="V44" s="171"/>
      <c r="W44" s="54"/>
      <c r="X44" s="54"/>
      <c r="Y44" s="54"/>
      <c r="Z44" s="54"/>
    </row>
    <row r="45" spans="2:26" x14ac:dyDescent="0.25">
      <c r="M45" s="14"/>
      <c r="O45" s="152"/>
      <c r="P45" s="154" t="s">
        <v>87</v>
      </c>
      <c r="Q45" s="172"/>
      <c r="R45" s="173">
        <f>R7</f>
        <v>38</v>
      </c>
      <c r="S45" s="174">
        <f>R45+(R45*S41)</f>
        <v>31.498220805028815</v>
      </c>
      <c r="T45" s="174">
        <f>S45+(S45*T41)</f>
        <v>45.178427618994448</v>
      </c>
      <c r="U45" s="174">
        <f>T45+(T45*U41)</f>
        <v>54.146619582123215</v>
      </c>
      <c r="V45" s="175">
        <f>U45+(U45*V41)</f>
        <v>64.992112046775773</v>
      </c>
      <c r="W45" s="134"/>
      <c r="X45" s="134"/>
      <c r="Y45" s="134"/>
      <c r="Z45" s="54"/>
    </row>
    <row r="46" spans="2:26" x14ac:dyDescent="0.25">
      <c r="M46" s="14"/>
      <c r="O46" s="152"/>
      <c r="P46" s="154" t="s">
        <v>89</v>
      </c>
      <c r="Q46" s="172"/>
      <c r="R46" s="173">
        <f>R45</f>
        <v>38</v>
      </c>
      <c r="S46" s="174">
        <f>S42*S31</f>
        <v>26.375072420944196</v>
      </c>
      <c r="T46" s="174">
        <f>T42*T31</f>
        <v>37.830209766169489</v>
      </c>
      <c r="U46" s="174">
        <f>U42*U31</f>
        <v>45.339735906601106</v>
      </c>
      <c r="V46" s="175">
        <f>V42*V31</f>
        <v>54.421221840890659</v>
      </c>
      <c r="W46" s="134"/>
      <c r="X46" s="134"/>
      <c r="Y46" s="134"/>
      <c r="Z46" s="54"/>
    </row>
    <row r="47" spans="2:26" ht="15.75" thickBot="1" x14ac:dyDescent="0.3">
      <c r="M47" s="14"/>
      <c r="O47" s="176"/>
      <c r="P47" s="177" t="s">
        <v>88</v>
      </c>
      <c r="Q47" s="178"/>
      <c r="R47" s="179">
        <f>R46</f>
        <v>38</v>
      </c>
      <c r="S47" s="180">
        <f>R47*(1+S43)</f>
        <v>40.336776383591328</v>
      </c>
      <c r="T47" s="180">
        <f>S47*(1+T43)</f>
        <v>42.817250763680292</v>
      </c>
      <c r="U47" s="180">
        <f>T47*(1+U43)</f>
        <v>45.450259721440183</v>
      </c>
      <c r="V47" s="181">
        <f>U47*(1+V43)</f>
        <v>48.245183235786328</v>
      </c>
      <c r="W47" s="134"/>
      <c r="X47" s="134"/>
      <c r="Y47" s="134"/>
      <c r="Z47" s="54"/>
    </row>
    <row r="48" spans="2:26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AVERAGE(I4:R4)</f>
        <v>7</v>
      </c>
      <c r="T51" s="223">
        <f>S51</f>
        <v>7</v>
      </c>
      <c r="U51" s="223">
        <f>T51</f>
        <v>7</v>
      </c>
      <c r="V51" s="224">
        <f>U51</f>
        <v>7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-3.0405466052842126E-2</v>
      </c>
      <c r="S54" s="163">
        <f>S41</f>
        <v>-0.17109945249924172</v>
      </c>
      <c r="T54" s="163">
        <f>T41</f>
        <v>0.43431681105561154</v>
      </c>
      <c r="U54" s="163">
        <f>U41</f>
        <v>0.19850606662898237</v>
      </c>
      <c r="V54" s="164">
        <f>V41</f>
        <v>0.20029860678935621</v>
      </c>
    </row>
    <row r="55" spans="15:22" x14ac:dyDescent="0.25">
      <c r="O55" s="152"/>
      <c r="P55" s="182" t="s">
        <v>85</v>
      </c>
      <c r="R55" s="166">
        <f t="shared" ref="R55:V56" si="13">R42</f>
        <v>1.5878836335751529</v>
      </c>
      <c r="S55" s="167">
        <f t="shared" si="13"/>
        <v>1.5878836335751529</v>
      </c>
      <c r="T55" s="167">
        <f t="shared" si="13"/>
        <v>1.5878836335751529</v>
      </c>
      <c r="U55" s="167">
        <f t="shared" si="13"/>
        <v>1.5878836335751529</v>
      </c>
      <c r="V55" s="168">
        <f t="shared" si="13"/>
        <v>1.5878836335751529</v>
      </c>
    </row>
    <row r="56" spans="15:22" x14ac:dyDescent="0.25">
      <c r="O56" s="152"/>
      <c r="P56" s="182" t="s">
        <v>111</v>
      </c>
      <c r="R56" s="166">
        <f t="shared" si="13"/>
        <v>6.1494115357666572E-2</v>
      </c>
      <c r="S56" s="167">
        <f t="shared" si="13"/>
        <v>6.1494115357666572E-2</v>
      </c>
      <c r="T56" s="167">
        <f t="shared" si="13"/>
        <v>6.1494115357666572E-2</v>
      </c>
      <c r="U56" s="167">
        <f t="shared" si="13"/>
        <v>6.1494115357666572E-2</v>
      </c>
      <c r="V56" s="168">
        <f t="shared" si="13"/>
        <v>6.1494115357666572E-2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48</v>
      </c>
      <c r="S58" s="174">
        <f>S45+S51</f>
        <v>38.498220805028815</v>
      </c>
      <c r="T58" s="174">
        <f>T45+T51</f>
        <v>52.178427618994448</v>
      </c>
      <c r="U58" s="174">
        <f>U45+U51</f>
        <v>61.146619582123215</v>
      </c>
      <c r="V58" s="175">
        <f>V45+V51</f>
        <v>71.992112046775773</v>
      </c>
    </row>
    <row r="59" spans="15:22" x14ac:dyDescent="0.25">
      <c r="O59" s="152"/>
      <c r="P59" s="154" t="s">
        <v>89</v>
      </c>
      <c r="Q59" s="172"/>
      <c r="R59" s="173">
        <f>R58</f>
        <v>48</v>
      </c>
      <c r="S59" s="174">
        <f>S46+S51</f>
        <v>33.375072420944193</v>
      </c>
      <c r="T59" s="174">
        <f>T46+T51</f>
        <v>44.830209766169489</v>
      </c>
      <c r="U59" s="174">
        <f>U46+U51</f>
        <v>52.339735906601106</v>
      </c>
      <c r="V59" s="175">
        <f>V46+V51</f>
        <v>61.421221840890659</v>
      </c>
    </row>
    <row r="60" spans="15:22" ht="15.75" thickBot="1" x14ac:dyDescent="0.3">
      <c r="O60" s="176"/>
      <c r="P60" s="177" t="s">
        <v>88</v>
      </c>
      <c r="Q60" s="178"/>
      <c r="R60" s="179">
        <f>R59</f>
        <v>48</v>
      </c>
      <c r="S60" s="180">
        <f>S47+S51</f>
        <v>47.336776383591328</v>
      </c>
      <c r="T60" s="180">
        <f>T47+T51</f>
        <v>49.817250763680292</v>
      </c>
      <c r="U60" s="180">
        <f>U47+U51</f>
        <v>52.450259721440183</v>
      </c>
      <c r="V60" s="181">
        <f>V47+V51</f>
        <v>55.245183235786328</v>
      </c>
    </row>
    <row r="62" spans="15:22" x14ac:dyDescent="0.25">
      <c r="Q62" s="297" t="s">
        <v>195</v>
      </c>
    </row>
    <row r="63" spans="15:22" x14ac:dyDescent="0.25">
      <c r="Q63" s="297" t="s">
        <v>192</v>
      </c>
      <c r="S63" s="277">
        <f>S58+'BC-Mesa'!S54</f>
        <v>55.250175921685617</v>
      </c>
      <c r="T63" s="277">
        <f>T58+'BC-Mesa'!T54</f>
        <v>74.222487610070871</v>
      </c>
      <c r="U63" s="277">
        <f>U58+'BC-Mesa'!U54</f>
        <v>76.647318779466772</v>
      </c>
      <c r="V63" s="277">
        <f>V58+'BC-Mesa'!V54</f>
        <v>95.945351577820588</v>
      </c>
    </row>
    <row r="64" spans="15:22" x14ac:dyDescent="0.25">
      <c r="Q64" s="297" t="s">
        <v>193</v>
      </c>
      <c r="S64" s="277">
        <f>S59+'BC-Mesa'!S57</f>
        <v>47.044310007853667</v>
      </c>
      <c r="T64" s="277">
        <f>T59+'BC-Mesa'!T57</f>
        <v>62.795779258036958</v>
      </c>
      <c r="U64" s="277">
        <f>U59+'BC-Mesa'!U57</f>
        <v>64.97256709627942</v>
      </c>
      <c r="V64" s="277">
        <f>V59+'BC-Mesa'!V57</f>
        <v>80.942743263193734</v>
      </c>
    </row>
    <row r="65" spans="17:22" x14ac:dyDescent="0.25">
      <c r="Q65" s="297" t="s">
        <v>194</v>
      </c>
      <c r="S65" s="277">
        <f>S60+'BC-Mesa'!S60</f>
        <v>61.006013970500803</v>
      </c>
      <c r="T65" s="277">
        <f>T60+'BC-Mesa'!T60</f>
        <v>67.378158301967758</v>
      </c>
      <c r="U65" s="277">
        <f>U60+'BC-Mesa'!U60</f>
        <v>75.010806467925221</v>
      </c>
      <c r="V65" s="277">
        <f>V60+'BC-Mesa'!V60</f>
        <v>84.22878037566241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414E7-1078-4E5C-A151-E57CE429A9C3}">
  <dimension ref="B1:W62"/>
  <sheetViews>
    <sheetView topLeftCell="A37" workbookViewId="0">
      <selection activeCell="C7" sqref="C7"/>
    </sheetView>
  </sheetViews>
  <sheetFormatPr defaultRowHeight="15" x14ac:dyDescent="0.25"/>
  <cols>
    <col min="2" max="2" width="11.140625" customWidth="1"/>
    <col min="18" max="18" width="14.42578125" customWidth="1"/>
  </cols>
  <sheetData>
    <row r="1" spans="2:22" ht="19.5" x14ac:dyDescent="0.25">
      <c r="B1" s="69" t="s">
        <v>154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/>
      <c r="L4" s="237"/>
      <c r="M4" s="237"/>
      <c r="N4" s="237"/>
      <c r="O4" s="237"/>
      <c r="P4" s="237"/>
      <c r="Q4" s="237"/>
      <c r="R4" s="237"/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'!B7</f>
        <v>36</v>
      </c>
      <c r="D7" s="80">
        <f>'LOAD-K and 1 by Elm '!C7</f>
        <v>31</v>
      </c>
      <c r="E7" s="80">
        <f>'LOAD-K and 1 by Elm '!D7</f>
        <v>30</v>
      </c>
      <c r="F7" s="81">
        <f>'LOAD-K and 1 by Elm '!E7</f>
        <v>35</v>
      </c>
      <c r="G7" s="81">
        <f>'LOAD-K and 1 by Elm '!F7</f>
        <v>31</v>
      </c>
      <c r="H7" s="81">
        <f>'LOAD-K and 1 by Elm '!G7</f>
        <v>36</v>
      </c>
      <c r="I7" s="81">
        <f>'LOAD-K and 1 by Elm '!H7</f>
        <v>30</v>
      </c>
      <c r="J7" s="81">
        <f>'LOAD-K and 1 by Elm '!I7</f>
        <v>31</v>
      </c>
      <c r="K7" s="81">
        <f>'LOAD-K and 1 by Elm '!J7</f>
        <v>26</v>
      </c>
      <c r="L7" s="82">
        <f>'LOAD-K and 1 by Elm '!K7</f>
        <v>24</v>
      </c>
      <c r="M7" s="82">
        <f>'LOAD-K and 1 by Elm '!L7</f>
        <v>25</v>
      </c>
      <c r="N7" s="82">
        <f>'LOAD-K and 1 by Elm '!M7</f>
        <v>20</v>
      </c>
      <c r="O7" s="81">
        <f>'LOAD-K and 1 by Elm '!N7</f>
        <v>33</v>
      </c>
      <c r="P7" s="82">
        <f>'LOAD-K and 1 by Elm '!O7</f>
        <v>12</v>
      </c>
      <c r="Q7" s="82">
        <f>'LOAD-K and 1 by Elm '!P7</f>
        <v>19</v>
      </c>
      <c r="R7" s="83">
        <f>'LOAD-K and 1 by Elm '!Q7</f>
        <v>19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'!B82</f>
        <v>0</v>
      </c>
      <c r="D8" s="80">
        <f>'LOAD-K and 1 by Elm '!C82</f>
        <v>0</v>
      </c>
      <c r="E8" s="80">
        <f>'LOAD-K and 1 by Elm '!D82</f>
        <v>0</v>
      </c>
      <c r="F8" s="81">
        <f>'LOAD-K and 1 by Elm '!E82</f>
        <v>0</v>
      </c>
      <c r="G8" s="81">
        <f>'LOAD-K and 1 by Elm '!F82</f>
        <v>0</v>
      </c>
      <c r="H8" s="81">
        <f>'LOAD-K and 1 by Elm '!G82</f>
        <v>0</v>
      </c>
      <c r="I8" s="81">
        <f>'LOAD-K and 1 by Elm '!H82</f>
        <v>0</v>
      </c>
      <c r="J8" s="81">
        <f>'LOAD-K and 1 by Elm '!I82</f>
        <v>0</v>
      </c>
      <c r="K8" s="81">
        <f>'LOAD-K and 1 by Elm '!J82</f>
        <v>0</v>
      </c>
      <c r="L8" s="82">
        <f>'LOAD-K and 1 by Elm '!K82</f>
        <v>0</v>
      </c>
      <c r="M8" s="82">
        <f>'LOAD-K and 1 by Elm '!L82</f>
        <v>0</v>
      </c>
      <c r="N8" s="82">
        <f>'LOAD-K and 1 by Elm '!M82</f>
        <v>0</v>
      </c>
      <c r="O8" s="81">
        <f>'LOAD-K and 1 by Elm '!N82</f>
        <v>0</v>
      </c>
      <c r="P8" s="82">
        <f>'LOAD-K and 1 by Elm '!O82</f>
        <v>0</v>
      </c>
      <c r="Q8" s="82">
        <f>'LOAD-K and 1 by Elm '!P82</f>
        <v>0</v>
      </c>
      <c r="R8" s="83">
        <f>'LOAD-K and 1 by Elm '!Q82</f>
        <v>0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'!B45</f>
        <v>26</v>
      </c>
      <c r="D9" s="86">
        <f>'LOAD-K and 1 by Elm '!C45</f>
        <v>34</v>
      </c>
      <c r="E9" s="86">
        <f>'LOAD-K and 1 by Elm '!D45</f>
        <v>38</v>
      </c>
      <c r="F9" s="87">
        <f>'LOAD-K and 1 by Elm '!E45</f>
        <v>31</v>
      </c>
      <c r="G9" s="87">
        <f>'LOAD-K and 1 by Elm '!F45</f>
        <v>38</v>
      </c>
      <c r="H9" s="87">
        <f>'LOAD-K and 1 by Elm '!G45</f>
        <v>36</v>
      </c>
      <c r="I9" s="87">
        <f>'LOAD-K and 1 by Elm '!H45</f>
        <v>31</v>
      </c>
      <c r="J9" s="87">
        <f>'LOAD-K and 1 by Elm '!I45</f>
        <v>32</v>
      </c>
      <c r="K9" s="87">
        <f>'LOAD-K and 1 by Elm '!J45</f>
        <v>37</v>
      </c>
      <c r="L9" s="87">
        <f>'LOAD-K and 1 by Elm '!K45</f>
        <v>26</v>
      </c>
      <c r="M9" s="87">
        <f>'LOAD-K and 1 by Elm '!L45</f>
        <v>21</v>
      </c>
      <c r="N9" s="87">
        <f>'LOAD-K and 1 by Elm '!M45</f>
        <v>30</v>
      </c>
      <c r="O9" s="87">
        <f>'LOAD-K and 1 by Elm '!N45</f>
        <v>23</v>
      </c>
      <c r="P9" s="87">
        <f>'LOAD-K and 1 by Elm '!O45</f>
        <v>29</v>
      </c>
      <c r="Q9" s="88">
        <f>'LOAD-K and 1 by Elm '!P45</f>
        <v>11</v>
      </c>
      <c r="R9" s="89">
        <f>'LOAD-K and 1 by Elm '!Q45</f>
        <v>20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0">D7-C7</f>
        <v>-5</v>
      </c>
      <c r="E10" s="91">
        <f t="shared" si="0"/>
        <v>-1</v>
      </c>
      <c r="F10" s="91">
        <f t="shared" si="0"/>
        <v>5</v>
      </c>
      <c r="G10" s="91">
        <f t="shared" si="0"/>
        <v>-4</v>
      </c>
      <c r="H10" s="91">
        <f t="shared" si="0"/>
        <v>5</v>
      </c>
      <c r="I10" s="92">
        <f t="shared" si="0"/>
        <v>-6</v>
      </c>
      <c r="J10" s="93">
        <f t="shared" si="0"/>
        <v>1</v>
      </c>
      <c r="K10" s="93">
        <f t="shared" si="0"/>
        <v>-5</v>
      </c>
      <c r="L10" s="93">
        <f t="shared" si="0"/>
        <v>-2</v>
      </c>
      <c r="M10" s="93">
        <f t="shared" si="0"/>
        <v>1</v>
      </c>
      <c r="N10" s="93">
        <f t="shared" si="0"/>
        <v>-5</v>
      </c>
      <c r="O10" s="93">
        <f t="shared" si="0"/>
        <v>13</v>
      </c>
      <c r="P10" s="93">
        <f t="shared" si="0"/>
        <v>-21</v>
      </c>
      <c r="Q10" s="93">
        <f t="shared" si="0"/>
        <v>7</v>
      </c>
      <c r="R10" s="94">
        <f t="shared" si="0"/>
        <v>0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1">D10/C7</f>
        <v>-0.1388888888888889</v>
      </c>
      <c r="E11" s="95">
        <f t="shared" si="1"/>
        <v>-3.2258064516129031E-2</v>
      </c>
      <c r="F11" s="95">
        <f t="shared" si="1"/>
        <v>0.16666666666666666</v>
      </c>
      <c r="G11" s="95">
        <f t="shared" si="1"/>
        <v>-0.11428571428571428</v>
      </c>
      <c r="H11" s="95">
        <f t="shared" si="1"/>
        <v>0.16129032258064516</v>
      </c>
      <c r="I11" s="95">
        <f t="shared" si="1"/>
        <v>-0.16666666666666666</v>
      </c>
      <c r="J11" s="96">
        <f t="shared" si="1"/>
        <v>3.3333333333333333E-2</v>
      </c>
      <c r="K11" s="96">
        <f t="shared" si="1"/>
        <v>-0.16129032258064516</v>
      </c>
      <c r="L11" s="96">
        <f t="shared" si="1"/>
        <v>-7.6923076923076927E-2</v>
      </c>
      <c r="M11" s="96">
        <f t="shared" si="1"/>
        <v>4.1666666666666664E-2</v>
      </c>
      <c r="N11" s="97">
        <f t="shared" si="1"/>
        <v>-0.2</v>
      </c>
      <c r="O11" s="98">
        <f t="shared" si="1"/>
        <v>0.65</v>
      </c>
      <c r="P11" s="97">
        <f t="shared" si="1"/>
        <v>-0.63636363636363635</v>
      </c>
      <c r="Q11" s="97">
        <f t="shared" si="1"/>
        <v>0.58333333333333337</v>
      </c>
      <c r="R11" s="99">
        <f t="shared" si="1"/>
        <v>0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Elem'!C7</f>
        <v>26</v>
      </c>
      <c r="D16" s="112">
        <f>'LOAD-Births by Elem'!D7</f>
        <v>21</v>
      </c>
      <c r="E16" s="112">
        <f>'LOAD-Births by Elem'!E7</f>
        <v>22</v>
      </c>
      <c r="F16" s="112">
        <f>'LOAD-Births by Elem'!F7</f>
        <v>27</v>
      </c>
      <c r="G16" s="112">
        <f>'LOAD-Births by Elem'!G7</f>
        <v>25</v>
      </c>
      <c r="H16" s="112">
        <f>'LOAD-Births by Elem'!H7</f>
        <v>31</v>
      </c>
      <c r="I16" s="112">
        <f>'LOAD-Births by Elem'!I7</f>
        <v>24</v>
      </c>
      <c r="J16" s="112">
        <f>'LOAD-Births by Elem'!J7</f>
        <v>26</v>
      </c>
      <c r="K16" s="112">
        <f>'LOAD-Births by Elem'!K7</f>
        <v>23</v>
      </c>
      <c r="L16" s="112">
        <f>'LOAD-Births by Elem'!L7</f>
        <v>25</v>
      </c>
      <c r="M16" s="112">
        <f>'LOAD-Births by Elem'!M7</f>
        <v>17</v>
      </c>
      <c r="N16" s="112">
        <f>'LOAD-Births by Elem'!N7</f>
        <v>17</v>
      </c>
      <c r="O16" s="112">
        <f>'LOAD-Births by Elem'!O7</f>
        <v>16</v>
      </c>
      <c r="P16" s="112">
        <f>'LOAD-Births by Elem'!P7</f>
        <v>15</v>
      </c>
      <c r="Q16" s="112">
        <f>'LOAD-Births by Elem'!Q7</f>
        <v>8</v>
      </c>
      <c r="R16" s="206">
        <f>'LOAD-Births by Elem'!R7</f>
        <v>11</v>
      </c>
      <c r="S16" s="112">
        <f>'LOAD-Births by Elem'!S7</f>
        <v>18</v>
      </c>
      <c r="T16" s="112">
        <f>'LOAD-Births by Elem'!T7</f>
        <v>22</v>
      </c>
      <c r="U16" s="112">
        <f>'LOAD-Births by Elem'!U7</f>
        <v>11</v>
      </c>
      <c r="V16" s="113">
        <f>'LOAD-Births by Elem'!V7</f>
        <v>28</v>
      </c>
    </row>
    <row r="17" spans="2:22" x14ac:dyDescent="0.25">
      <c r="B17" s="115" t="s">
        <v>71</v>
      </c>
      <c r="C17" s="116">
        <f>C7/C16</f>
        <v>1.3846153846153846</v>
      </c>
      <c r="D17" s="116">
        <f t="shared" ref="D17:R17" si="2">D7/D16</f>
        <v>1.4761904761904763</v>
      </c>
      <c r="E17" s="116">
        <f t="shared" si="2"/>
        <v>1.3636363636363635</v>
      </c>
      <c r="F17" s="116">
        <f t="shared" si="2"/>
        <v>1.2962962962962963</v>
      </c>
      <c r="G17" s="116">
        <f t="shared" si="2"/>
        <v>1.24</v>
      </c>
      <c r="H17" s="116">
        <f t="shared" si="2"/>
        <v>1.1612903225806452</v>
      </c>
      <c r="I17" s="116">
        <f t="shared" si="2"/>
        <v>1.25</v>
      </c>
      <c r="J17" s="116">
        <f t="shared" si="2"/>
        <v>1.1923076923076923</v>
      </c>
      <c r="K17" s="116">
        <f t="shared" si="2"/>
        <v>1.1304347826086956</v>
      </c>
      <c r="L17" s="116">
        <f t="shared" si="2"/>
        <v>0.96</v>
      </c>
      <c r="M17" s="116">
        <f t="shared" si="2"/>
        <v>1.4705882352941178</v>
      </c>
      <c r="N17" s="116">
        <f t="shared" si="2"/>
        <v>1.1764705882352942</v>
      </c>
      <c r="O17" s="117">
        <f t="shared" si="2"/>
        <v>2.0625</v>
      </c>
      <c r="P17" s="116">
        <f t="shared" si="2"/>
        <v>0.8</v>
      </c>
      <c r="Q17" s="116">
        <f t="shared" si="2"/>
        <v>2.375</v>
      </c>
      <c r="R17" s="118">
        <f t="shared" si="2"/>
        <v>1.7272727272727273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2">
        <f>'LOAD-Births by Elem'!B7</f>
        <v>26</v>
      </c>
      <c r="D20" s="112">
        <f>'LOAD-Births by Elem'!C7</f>
        <v>26</v>
      </c>
      <c r="E20" s="112">
        <f>'LOAD-Births by Elem'!D7</f>
        <v>21</v>
      </c>
      <c r="F20" s="112">
        <f>'LOAD-Births by Elem'!E7</f>
        <v>22</v>
      </c>
      <c r="G20" s="112">
        <f>'LOAD-Births by Elem'!F7</f>
        <v>27</v>
      </c>
      <c r="H20" s="112">
        <f>'LOAD-Births by Elem'!G7</f>
        <v>25</v>
      </c>
      <c r="I20" s="112">
        <f>'LOAD-Births by Elem'!H7</f>
        <v>31</v>
      </c>
      <c r="J20" s="112">
        <f>'LOAD-Births by Elem'!I7</f>
        <v>24</v>
      </c>
      <c r="K20" s="112">
        <f>'LOAD-Births by Elem'!J7</f>
        <v>26</v>
      </c>
      <c r="L20" s="112">
        <f>'LOAD-Births by Elem'!K7</f>
        <v>23</v>
      </c>
      <c r="M20" s="112">
        <f>'LOAD-Births by Elem'!L7</f>
        <v>25</v>
      </c>
      <c r="N20" s="112">
        <f>'LOAD-Births by Elem'!M7</f>
        <v>17</v>
      </c>
      <c r="O20" s="113">
        <f>'LOAD-Births by Elem'!N7</f>
        <v>17</v>
      </c>
      <c r="P20" s="112">
        <f>'LOAD-Births by Elem'!O7</f>
        <v>16</v>
      </c>
      <c r="Q20" s="112">
        <f>'LOAD-Births by Elem'!P7</f>
        <v>15</v>
      </c>
      <c r="R20" s="114">
        <f>'LOAD-Births by Elem'!Q7</f>
        <v>8</v>
      </c>
      <c r="S20" s="112">
        <f>'LOAD-Births by Elem'!R7</f>
        <v>11</v>
      </c>
      <c r="T20" s="112">
        <f>'LOAD-Births by Elem'!S7</f>
        <v>18</v>
      </c>
      <c r="U20" s="112">
        <f>'LOAD-Births by Elem'!T7</f>
        <v>22</v>
      </c>
      <c r="V20" s="113">
        <f>'LOAD-Births by Elem'!U7</f>
        <v>11</v>
      </c>
    </row>
    <row r="21" spans="2:22" x14ac:dyDescent="0.25">
      <c r="B21" s="115" t="s">
        <v>71</v>
      </c>
      <c r="C21" s="116">
        <f>C20/C7</f>
        <v>0.72222222222222221</v>
      </c>
      <c r="D21" s="116">
        <f t="shared" ref="D21:R21" si="3">D20/D7</f>
        <v>0.83870967741935487</v>
      </c>
      <c r="E21" s="116">
        <f t="shared" si="3"/>
        <v>0.7</v>
      </c>
      <c r="F21" s="116">
        <f t="shared" si="3"/>
        <v>0.62857142857142856</v>
      </c>
      <c r="G21" s="116">
        <f t="shared" si="3"/>
        <v>0.87096774193548387</v>
      </c>
      <c r="H21" s="116">
        <f t="shared" si="3"/>
        <v>0.69444444444444442</v>
      </c>
      <c r="I21" s="116">
        <f t="shared" si="3"/>
        <v>1.0333333333333334</v>
      </c>
      <c r="J21" s="116">
        <f t="shared" si="3"/>
        <v>0.77419354838709675</v>
      </c>
      <c r="K21" s="116">
        <f t="shared" si="3"/>
        <v>1</v>
      </c>
      <c r="L21" s="116">
        <f t="shared" si="3"/>
        <v>0.95833333333333337</v>
      </c>
      <c r="M21" s="116">
        <f>M20/M7</f>
        <v>1</v>
      </c>
      <c r="N21" s="116">
        <f t="shared" si="3"/>
        <v>0.85</v>
      </c>
      <c r="O21" s="117">
        <f t="shared" si="3"/>
        <v>0.51515151515151514</v>
      </c>
      <c r="P21" s="116">
        <f>P20/P7</f>
        <v>1.3333333333333333</v>
      </c>
      <c r="Q21" s="116">
        <f t="shared" si="3"/>
        <v>0.78947368421052633</v>
      </c>
      <c r="R21" s="118">
        <f t="shared" si="3"/>
        <v>0.42105263157894735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4">D19&amp;" "&amp;"to"&amp;" "&amp;D15</f>
        <v>2005 to 2006</v>
      </c>
      <c r="E30" s="130" t="str">
        <f t="shared" si="4"/>
        <v>2006 to 2007</v>
      </c>
      <c r="F30" s="130" t="str">
        <f t="shared" si="4"/>
        <v>2007 to 2008</v>
      </c>
      <c r="G30" s="130" t="str">
        <f t="shared" si="4"/>
        <v>2008 to 2009</v>
      </c>
      <c r="H30" s="130" t="str">
        <f t="shared" si="4"/>
        <v>2009 to 2010</v>
      </c>
      <c r="I30" s="130" t="str">
        <f t="shared" si="4"/>
        <v>2010 to 2011</v>
      </c>
      <c r="J30" s="130" t="str">
        <f t="shared" si="4"/>
        <v>2011 to 2012</v>
      </c>
      <c r="K30" s="130" t="str">
        <f t="shared" si="4"/>
        <v>2012 to 2013</v>
      </c>
      <c r="L30" s="130" t="str">
        <f t="shared" si="4"/>
        <v>2013 to 2014</v>
      </c>
      <c r="M30" s="130" t="str">
        <f t="shared" si="4"/>
        <v>2014 to 2015</v>
      </c>
      <c r="N30" s="130" t="str">
        <f t="shared" si="4"/>
        <v>2015 to 2016</v>
      </c>
      <c r="O30" s="131" t="str">
        <f t="shared" si="4"/>
        <v>2016 to 2017</v>
      </c>
      <c r="P30" s="130" t="str">
        <f t="shared" si="4"/>
        <v>2017 to 2018</v>
      </c>
      <c r="Q30" s="130" t="str">
        <f t="shared" si="4"/>
        <v>2018 to 2019</v>
      </c>
      <c r="R30" s="132" t="str">
        <f t="shared" si="4"/>
        <v>2019 to 2020</v>
      </c>
      <c r="S30" s="133" t="str">
        <f t="shared" si="4"/>
        <v>2020 to 2021</v>
      </c>
      <c r="T30" s="133" t="str">
        <f t="shared" si="4"/>
        <v>2021 to 2022</v>
      </c>
      <c r="U30" s="133" t="str">
        <f t="shared" si="4"/>
        <v>2022 to 2023</v>
      </c>
      <c r="V30" s="133" t="str">
        <f t="shared" si="4"/>
        <v>2023 to 2024</v>
      </c>
    </row>
    <row r="31" spans="2:22" x14ac:dyDescent="0.25">
      <c r="B31" s="100" t="s">
        <v>77</v>
      </c>
      <c r="C31" s="134">
        <f>(C25*C16)+(C27*C20)</f>
        <v>26.630546955624354</v>
      </c>
      <c r="D31" s="134">
        <f t="shared" ref="D31:V31" si="5">(D25*D16)+(D27*D20)</f>
        <v>22.629089079013589</v>
      </c>
      <c r="E31" s="134">
        <f t="shared" si="5"/>
        <v>21.720228809152363</v>
      </c>
      <c r="F31" s="134">
        <f t="shared" si="5"/>
        <v>25.285414480587615</v>
      </c>
      <c r="G31" s="134">
        <f t="shared" si="5"/>
        <v>25.565845824411134</v>
      </c>
      <c r="H31" s="134">
        <f t="shared" si="5"/>
        <v>29.034538586076636</v>
      </c>
      <c r="I31" s="134">
        <f t="shared" si="5"/>
        <v>26.17529665587918</v>
      </c>
      <c r="J31" s="134">
        <f t="shared" si="5"/>
        <v>25.379802414928648</v>
      </c>
      <c r="K31" s="134">
        <f t="shared" si="5"/>
        <v>23.972111553784863</v>
      </c>
      <c r="L31" s="134">
        <f t="shared" si="5"/>
        <v>24.286432160804022</v>
      </c>
      <c r="M31" s="134">
        <f t="shared" si="5"/>
        <v>19.347375690607734</v>
      </c>
      <c r="N31" s="134">
        <f t="shared" si="5"/>
        <v>17.061893203883496</v>
      </c>
      <c r="O31" s="135">
        <f t="shared" si="5"/>
        <v>16.333546734955185</v>
      </c>
      <c r="P31" s="134">
        <f t="shared" si="5"/>
        <v>15.374125874125873</v>
      </c>
      <c r="Q31" s="134">
        <f t="shared" si="5"/>
        <v>10.151821862348179</v>
      </c>
      <c r="R31" s="136">
        <f t="shared" si="5"/>
        <v>9.9959821435783329</v>
      </c>
      <c r="S31" s="134">
        <f t="shared" si="5"/>
        <v>15.737992877455552</v>
      </c>
      <c r="T31" s="134">
        <f t="shared" si="5"/>
        <v>20.709777259658786</v>
      </c>
      <c r="U31" s="134">
        <f t="shared" si="5"/>
        <v>14.562472968949741</v>
      </c>
      <c r="V31" s="134">
        <f t="shared" si="5"/>
        <v>22.503397991840096</v>
      </c>
    </row>
    <row r="32" spans="2:22" x14ac:dyDescent="0.25">
      <c r="B32" s="137" t="s">
        <v>78</v>
      </c>
      <c r="C32" s="138"/>
      <c r="D32" s="138">
        <f t="shared" ref="D32:V32" si="6">D31-C31</f>
        <v>-4.0014578766107647</v>
      </c>
      <c r="E32" s="138">
        <f t="shared" si="6"/>
        <v>-0.90886026986122559</v>
      </c>
      <c r="F32" s="138">
        <f t="shared" si="6"/>
        <v>3.5651856714352519</v>
      </c>
      <c r="G32" s="138">
        <f t="shared" si="6"/>
        <v>0.28043134382351909</v>
      </c>
      <c r="H32" s="138">
        <f t="shared" si="6"/>
        <v>3.4686927616655012</v>
      </c>
      <c r="I32" s="138">
        <f t="shared" si="6"/>
        <v>-2.8592419301974559</v>
      </c>
      <c r="J32" s="138">
        <f t="shared" si="6"/>
        <v>-0.79549424095053212</v>
      </c>
      <c r="K32" s="138">
        <f t="shared" si="6"/>
        <v>-1.4076908611437844</v>
      </c>
      <c r="L32" s="138">
        <f t="shared" si="6"/>
        <v>0.31432060701915887</v>
      </c>
      <c r="M32" s="138">
        <f t="shared" si="6"/>
        <v>-4.939056470196288</v>
      </c>
      <c r="N32" s="138">
        <f t="shared" si="6"/>
        <v>-2.2854824867242378</v>
      </c>
      <c r="O32" s="138">
        <f t="shared" si="6"/>
        <v>-0.72834646892831145</v>
      </c>
      <c r="P32" s="138">
        <f t="shared" si="6"/>
        <v>-0.95942086082931155</v>
      </c>
      <c r="Q32" s="138">
        <f t="shared" si="6"/>
        <v>-5.2223040117776947</v>
      </c>
      <c r="R32" s="139">
        <f t="shared" si="6"/>
        <v>-0.1558397187698457</v>
      </c>
      <c r="S32" s="138">
        <f t="shared" si="6"/>
        <v>5.7420107338772191</v>
      </c>
      <c r="T32" s="138">
        <f t="shared" si="6"/>
        <v>4.9717843822032339</v>
      </c>
      <c r="U32" s="138">
        <f t="shared" si="6"/>
        <v>-6.1473042907090445</v>
      </c>
      <c r="V32" s="138">
        <f t="shared" si="6"/>
        <v>7.9409250228903545</v>
      </c>
    </row>
    <row r="33" spans="2:22" x14ac:dyDescent="0.25">
      <c r="B33" s="140" t="s">
        <v>79</v>
      </c>
      <c r="C33" s="141"/>
      <c r="D33" s="141">
        <f t="shared" ref="D33:V33" si="7">D32/C31</f>
        <v>-0.15025819346777103</v>
      </c>
      <c r="E33" s="141">
        <f t="shared" si="7"/>
        <v>-4.0163360826755964E-2</v>
      </c>
      <c r="F33" s="141">
        <f t="shared" si="7"/>
        <v>0.16414125756967032</v>
      </c>
      <c r="G33" s="141">
        <f t="shared" si="7"/>
        <v>1.1090636621314426E-2</v>
      </c>
      <c r="H33" s="141">
        <f t="shared" si="7"/>
        <v>0.1356768238957882</v>
      </c>
      <c r="I33" s="141">
        <f t="shared" si="7"/>
        <v>-9.8477264300958808E-2</v>
      </c>
      <c r="J33" s="141">
        <f t="shared" si="7"/>
        <v>-3.0391030573930774E-2</v>
      </c>
      <c r="K33" s="141">
        <f t="shared" si="7"/>
        <v>-5.5465004736040296E-2</v>
      </c>
      <c r="L33" s="141">
        <f t="shared" si="7"/>
        <v>1.3111928263554739E-2</v>
      </c>
      <c r="M33" s="141">
        <f t="shared" si="7"/>
        <v>-0.20336690204201557</v>
      </c>
      <c r="N33" s="141">
        <f t="shared" si="7"/>
        <v>-0.1181288110218346</v>
      </c>
      <c r="O33" s="142">
        <f t="shared" si="7"/>
        <v>-4.268849067479398E-2</v>
      </c>
      <c r="P33" s="141">
        <f t="shared" si="7"/>
        <v>-5.8739285251259543E-2</v>
      </c>
      <c r="Q33" s="141">
        <f>Q32/P31</f>
        <v>-0.33968136169397789</v>
      </c>
      <c r="R33" s="143">
        <f t="shared" si="7"/>
        <v>-1.5350911480020693E-2</v>
      </c>
      <c r="S33" s="141">
        <f t="shared" si="7"/>
        <v>0.57443187186624067</v>
      </c>
      <c r="T33" s="141">
        <f t="shared" si="7"/>
        <v>0.31590968561977451</v>
      </c>
      <c r="U33" s="141">
        <f t="shared" si="7"/>
        <v>-0.29683101916714327</v>
      </c>
      <c r="V33" s="141">
        <f t="shared" si="7"/>
        <v>0.54530058457942399</v>
      </c>
    </row>
    <row r="34" spans="2:22" x14ac:dyDescent="0.25">
      <c r="B34" s="123" t="s">
        <v>80</v>
      </c>
      <c r="C34" s="116"/>
      <c r="D34" s="116">
        <f t="shared" ref="D34:P34" si="8">D7/D31</f>
        <v>1.3699181567476202</v>
      </c>
      <c r="E34" s="116">
        <f t="shared" si="8"/>
        <v>1.3812009193641066</v>
      </c>
      <c r="F34" s="116">
        <f t="shared" si="8"/>
        <v>1.3841972029713243</v>
      </c>
      <c r="G34" s="116">
        <f t="shared" si="8"/>
        <v>1.2125552275059155</v>
      </c>
      <c r="H34" s="116">
        <f t="shared" si="8"/>
        <v>1.239902604040817</v>
      </c>
      <c r="I34" s="116">
        <f t="shared" si="8"/>
        <v>1.1461188155535866</v>
      </c>
      <c r="J34" s="116">
        <f t="shared" si="8"/>
        <v>1.2214437091821289</v>
      </c>
      <c r="K34" s="116">
        <f t="shared" si="8"/>
        <v>1.0845936513212564</v>
      </c>
      <c r="L34" s="116">
        <f t="shared" si="8"/>
        <v>0.98820608317815017</v>
      </c>
      <c r="M34" s="116">
        <f t="shared" si="8"/>
        <v>1.2921649116544709</v>
      </c>
      <c r="N34" s="116">
        <f t="shared" si="8"/>
        <v>1.172202859378334</v>
      </c>
      <c r="O34" s="117">
        <f t="shared" si="8"/>
        <v>2.0203817661584291</v>
      </c>
      <c r="P34" s="116">
        <f t="shared" si="8"/>
        <v>0.7805321810325222</v>
      </c>
      <c r="Q34" s="116">
        <f>Q7/Q31</f>
        <v>1.8715852442671983</v>
      </c>
      <c r="R34" s="144">
        <f>R7/R31</f>
        <v>1.9007636995636363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9.3694530443756463</v>
      </c>
      <c r="D35" s="145">
        <f t="shared" ref="D35:R35" si="9">D7-D31</f>
        <v>8.370910920986411</v>
      </c>
      <c r="E35" s="145">
        <f t="shared" si="9"/>
        <v>8.2797711908476366</v>
      </c>
      <c r="F35" s="145">
        <f t="shared" si="9"/>
        <v>9.7145855194123847</v>
      </c>
      <c r="G35" s="145">
        <f t="shared" si="9"/>
        <v>5.4341541755888656</v>
      </c>
      <c r="H35" s="145">
        <f t="shared" si="9"/>
        <v>6.9654614139233644</v>
      </c>
      <c r="I35" s="145">
        <f t="shared" si="9"/>
        <v>3.8247033441208202</v>
      </c>
      <c r="J35" s="145">
        <f t="shared" si="9"/>
        <v>5.6201975850713524</v>
      </c>
      <c r="K35" s="145">
        <f t="shared" si="9"/>
        <v>2.0278884462151368</v>
      </c>
      <c r="L35" s="145">
        <f t="shared" si="9"/>
        <v>-0.28643216080402212</v>
      </c>
      <c r="M35" s="145">
        <f t="shared" si="9"/>
        <v>5.6526243093922659</v>
      </c>
      <c r="N35" s="145">
        <f t="shared" si="9"/>
        <v>2.9381067961165037</v>
      </c>
      <c r="O35" s="146">
        <f t="shared" si="9"/>
        <v>16.666453265044815</v>
      </c>
      <c r="P35" s="145">
        <f t="shared" si="9"/>
        <v>-3.3741258741258733</v>
      </c>
      <c r="Q35" s="145">
        <f t="shared" si="9"/>
        <v>8.8481781376518214</v>
      </c>
      <c r="R35" s="147">
        <f t="shared" si="9"/>
        <v>9.0040178564216671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-1.5350911480020693E-2</v>
      </c>
      <c r="S41" s="163">
        <f>S33</f>
        <v>0.57443187186624067</v>
      </c>
      <c r="T41" s="163">
        <f>T33</f>
        <v>0.31590968561977451</v>
      </c>
      <c r="U41" s="163">
        <f>U33</f>
        <v>-0.29683101916714327</v>
      </c>
      <c r="V41" s="164">
        <f>V33</f>
        <v>0.54530058457942399</v>
      </c>
    </row>
    <row r="42" spans="2:22" x14ac:dyDescent="0.25">
      <c r="O42" s="152"/>
      <c r="P42" s="182" t="s">
        <v>85</v>
      </c>
      <c r="R42" s="166">
        <f>AVERAGE(N34:R34)</f>
        <v>1.549093150080024</v>
      </c>
      <c r="S42" s="167">
        <f t="shared" ref="S42:V43" si="10">R42</f>
        <v>1.549093150080024</v>
      </c>
      <c r="T42" s="167">
        <f t="shared" si="10"/>
        <v>1.549093150080024</v>
      </c>
      <c r="U42" s="167">
        <f t="shared" si="10"/>
        <v>1.549093150080024</v>
      </c>
      <c r="V42" s="168">
        <f t="shared" si="10"/>
        <v>1.549093150080024</v>
      </c>
    </row>
    <row r="43" spans="2:22" x14ac:dyDescent="0.25">
      <c r="O43" s="152"/>
      <c r="P43" s="182" t="s">
        <v>111</v>
      </c>
      <c r="R43" s="166">
        <f>AVERAGE(S33:V33)</f>
        <v>0.284702780724574</v>
      </c>
      <c r="S43" s="167">
        <f t="shared" si="10"/>
        <v>0.284702780724574</v>
      </c>
      <c r="T43" s="167">
        <f t="shared" si="10"/>
        <v>0.284702780724574</v>
      </c>
      <c r="U43" s="167">
        <f t="shared" si="10"/>
        <v>0.284702780724574</v>
      </c>
      <c r="V43" s="168">
        <f t="shared" si="10"/>
        <v>0.284702780724574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19</v>
      </c>
      <c r="S45" s="174">
        <f>R45+(R45*S41)</f>
        <v>29.914205565458573</v>
      </c>
      <c r="T45" s="174">
        <f>S45+(S45*T41)</f>
        <v>39.364392841207902</v>
      </c>
      <c r="U45" s="174">
        <f>T45+(T45*U41)</f>
        <v>27.679819995256359</v>
      </c>
      <c r="V45" s="175">
        <f>U45+(U45*V41)</f>
        <v>42.773642019722885</v>
      </c>
    </row>
    <row r="46" spans="2:22" x14ac:dyDescent="0.25">
      <c r="M46" s="14"/>
      <c r="O46" s="152"/>
      <c r="P46" s="154" t="s">
        <v>89</v>
      </c>
      <c r="Q46" s="172"/>
      <c r="R46" s="173">
        <f>R45</f>
        <v>19</v>
      </c>
      <c r="S46" s="174">
        <f>S42*S31</f>
        <v>24.379616962474604</v>
      </c>
      <c r="T46" s="174">
        <f>T42*T31</f>
        <v>32.081374092620479</v>
      </c>
      <c r="U46" s="174">
        <f>U42*U31</f>
        <v>22.558627124425556</v>
      </c>
      <c r="V46" s="175">
        <f>V42*V31</f>
        <v>34.859859682684061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19</v>
      </c>
      <c r="S47" s="180">
        <f>R47*(1+S43)</f>
        <v>24.40935283376691</v>
      </c>
      <c r="T47" s="180">
        <f>S47*(1+T43)</f>
        <v>31.35876346122761</v>
      </c>
      <c r="U47" s="180">
        <f>T47*(1+U43)</f>
        <v>40.286690618723284</v>
      </c>
      <c r="V47" s="181">
        <f>U47*(1+V43)</f>
        <v>51.756423464064419</v>
      </c>
    </row>
    <row r="48" spans="2:22" ht="15.75" thickBot="1" x14ac:dyDescent="0.3"/>
    <row r="49" spans="15:23" x14ac:dyDescent="0.25">
      <c r="O49" s="409" t="s">
        <v>187</v>
      </c>
      <c r="P49" s="410"/>
      <c r="Q49" s="410"/>
      <c r="R49" s="410"/>
      <c r="S49" s="410"/>
      <c r="T49" s="410"/>
      <c r="U49" s="410"/>
      <c r="V49" s="411"/>
    </row>
    <row r="50" spans="15:23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3" ht="15.75" thickBot="1" x14ac:dyDescent="0.3">
      <c r="O51" s="221"/>
      <c r="P51" s="222"/>
      <c r="Q51" s="222"/>
      <c r="R51" s="222"/>
      <c r="S51" s="236"/>
      <c r="T51" s="223"/>
      <c r="U51" s="223"/>
      <c r="V51" s="224"/>
    </row>
    <row r="52" spans="15:23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3" x14ac:dyDescent="0.25">
      <c r="O53" s="160" t="s">
        <v>189</v>
      </c>
      <c r="P53" s="153"/>
      <c r="Q53" s="154"/>
      <c r="R53" s="161"/>
      <c r="S53" s="156"/>
      <c r="T53" s="156"/>
      <c r="U53" s="157"/>
      <c r="V53" s="158"/>
    </row>
    <row r="54" spans="15:23" x14ac:dyDescent="0.25">
      <c r="O54" s="152" t="s">
        <v>13</v>
      </c>
      <c r="P54" s="182"/>
      <c r="Q54" s="54">
        <v>0.56000000000000005</v>
      </c>
      <c r="R54" s="289">
        <f>R45*Q54</f>
        <v>10.64</v>
      </c>
      <c r="S54" s="290">
        <f>S45*Q54</f>
        <v>16.751955116656802</v>
      </c>
      <c r="T54" s="290">
        <f>T45*Q54</f>
        <v>22.044059991076427</v>
      </c>
      <c r="U54" s="290">
        <f>U45*Q54</f>
        <v>15.500699197343563</v>
      </c>
      <c r="V54" s="291">
        <f>V45*Q54</f>
        <v>23.953239531044819</v>
      </c>
    </row>
    <row r="55" spans="15:23" x14ac:dyDescent="0.25">
      <c r="O55" s="152" t="s">
        <v>33</v>
      </c>
      <c r="P55" s="182"/>
      <c r="Q55" s="54">
        <v>0.23</v>
      </c>
      <c r="R55" s="289">
        <f>R45*Q55</f>
        <v>4.37</v>
      </c>
      <c r="S55" s="290">
        <f>S45*Q55</f>
        <v>6.8802672800554721</v>
      </c>
      <c r="T55" s="290">
        <f>T45*Q55</f>
        <v>9.053810353477818</v>
      </c>
      <c r="U55" s="290">
        <f>U45*Q55</f>
        <v>6.3663585989089633</v>
      </c>
      <c r="V55" s="291">
        <f>V45*Q55</f>
        <v>9.8379376645362644</v>
      </c>
    </row>
    <row r="56" spans="15:23" x14ac:dyDescent="0.25">
      <c r="O56" s="160" t="s">
        <v>190</v>
      </c>
      <c r="P56" s="153"/>
      <c r="Q56" s="154"/>
      <c r="R56" s="161"/>
      <c r="S56" s="156"/>
      <c r="T56" s="156"/>
      <c r="U56" s="157"/>
      <c r="V56" s="158"/>
    </row>
    <row r="57" spans="15:23" x14ac:dyDescent="0.25">
      <c r="O57" s="152" t="s">
        <v>13</v>
      </c>
      <c r="P57" s="182"/>
      <c r="Q57" s="54">
        <v>0.56000000000000005</v>
      </c>
      <c r="R57" s="289">
        <f>R46*Q57</f>
        <v>10.64</v>
      </c>
      <c r="S57" s="290">
        <f>S47*Q57</f>
        <v>13.669237586909471</v>
      </c>
      <c r="T57" s="290">
        <f>T46*Q57</f>
        <v>17.96556949186747</v>
      </c>
      <c r="U57" s="290">
        <f>U46*Q57</f>
        <v>12.632831189678312</v>
      </c>
      <c r="V57" s="291">
        <f>V46*Q57</f>
        <v>19.521521422303074</v>
      </c>
    </row>
    <row r="58" spans="15:23" x14ac:dyDescent="0.25">
      <c r="O58" s="152" t="s">
        <v>33</v>
      </c>
      <c r="P58" s="182"/>
      <c r="Q58" s="54">
        <v>0.23</v>
      </c>
      <c r="R58" s="289">
        <f>R46*Q58</f>
        <v>4.37</v>
      </c>
      <c r="S58" s="290">
        <f>S46*Q58</f>
        <v>5.607311901369159</v>
      </c>
      <c r="T58" s="290">
        <f>T46*Q58</f>
        <v>7.3787160413027104</v>
      </c>
      <c r="U58" s="290">
        <f>U46*Q58</f>
        <v>5.1884842386178782</v>
      </c>
      <c r="V58" s="291">
        <f>V46*Q58</f>
        <v>8.0177677270173344</v>
      </c>
    </row>
    <row r="59" spans="15:23" x14ac:dyDescent="0.25">
      <c r="O59" s="160" t="s">
        <v>191</v>
      </c>
      <c r="P59" s="153"/>
      <c r="Q59" s="154"/>
      <c r="R59" s="161"/>
      <c r="S59" s="156"/>
      <c r="T59" s="156"/>
      <c r="U59" s="157"/>
      <c r="V59" s="158"/>
    </row>
    <row r="60" spans="15:23" x14ac:dyDescent="0.25">
      <c r="O60" s="152" t="s">
        <v>13</v>
      </c>
      <c r="P60" s="182"/>
      <c r="Q60" s="54">
        <v>0.56000000000000005</v>
      </c>
      <c r="R60" s="289">
        <f>R47*Q60</f>
        <v>10.64</v>
      </c>
      <c r="S60" s="290">
        <f>S47*Q60</f>
        <v>13.669237586909471</v>
      </c>
      <c r="T60" s="290">
        <f>T47*Q60</f>
        <v>17.560907538287463</v>
      </c>
      <c r="U60" s="290">
        <f>U47*Q60</f>
        <v>22.560546746485041</v>
      </c>
      <c r="V60" s="291">
        <f>V47*Q60</f>
        <v>28.983597139876078</v>
      </c>
      <c r="W60" s="287" t="s">
        <v>180</v>
      </c>
    </row>
    <row r="61" spans="15:23" ht="15.75" thickBot="1" x14ac:dyDescent="0.3">
      <c r="O61" s="176" t="s">
        <v>33</v>
      </c>
      <c r="P61" s="292"/>
      <c r="Q61" s="293">
        <v>0.23</v>
      </c>
      <c r="R61" s="294">
        <f>R47*Q61</f>
        <v>4.37</v>
      </c>
      <c r="S61" s="295">
        <f>S47*Q61</f>
        <v>5.6141511517663893</v>
      </c>
      <c r="T61" s="295">
        <f>T47*Q61</f>
        <v>7.2125155960823504</v>
      </c>
      <c r="U61" s="295">
        <f>U47*Q61</f>
        <v>9.2659388423063564</v>
      </c>
      <c r="V61" s="296">
        <f>V47*Q61</f>
        <v>11.903977396734817</v>
      </c>
    </row>
    <row r="62" spans="15:23" x14ac:dyDescent="0.25">
      <c r="O62" s="288" t="s">
        <v>188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54F9C-8D89-4D91-B6DC-413D23F84C32}">
  <dimension ref="B1:V60"/>
  <sheetViews>
    <sheetView topLeftCell="A22" workbookViewId="0">
      <selection activeCell="X22" sqref="X22"/>
    </sheetView>
  </sheetViews>
  <sheetFormatPr defaultRowHeight="15" x14ac:dyDescent="0.25"/>
  <cols>
    <col min="2" max="2" width="11.140625" customWidth="1"/>
    <col min="18" max="18" width="14.28515625" customWidth="1"/>
  </cols>
  <sheetData>
    <row r="1" spans="2:22" ht="19.5" x14ac:dyDescent="0.25">
      <c r="B1" s="69" t="s">
        <v>155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5</v>
      </c>
      <c r="J4" s="237">
        <f t="shared" si="0"/>
        <v>11</v>
      </c>
      <c r="K4" s="237">
        <f t="shared" si="0"/>
        <v>2</v>
      </c>
      <c r="L4" s="237">
        <f t="shared" si="0"/>
        <v>4</v>
      </c>
      <c r="M4" s="237">
        <f t="shared" si="0"/>
        <v>2</v>
      </c>
      <c r="N4" s="237">
        <f t="shared" si="0"/>
        <v>2</v>
      </c>
      <c r="O4" s="237">
        <f t="shared" si="0"/>
        <v>0</v>
      </c>
      <c r="P4" s="237">
        <f t="shared" si="0"/>
        <v>3</v>
      </c>
      <c r="Q4" s="237">
        <f t="shared" si="0"/>
        <v>-2</v>
      </c>
      <c r="R4" s="237">
        <f>R8-R7</f>
        <v>3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'!B9</f>
        <v>56</v>
      </c>
      <c r="D7" s="80">
        <f>'LOAD-K and 1 by Elm '!C9</f>
        <v>56</v>
      </c>
      <c r="E7" s="80">
        <f>'LOAD-K and 1 by Elm '!D9</f>
        <v>46</v>
      </c>
      <c r="F7" s="81">
        <f>'LOAD-K and 1 by Elm '!E9</f>
        <v>54</v>
      </c>
      <c r="G7" s="81">
        <f>'LOAD-K and 1 by Elm '!F9</f>
        <v>54</v>
      </c>
      <c r="H7" s="81">
        <f>'LOAD-K and 1 by Elm '!G9</f>
        <v>53</v>
      </c>
      <c r="I7" s="81">
        <f>'LOAD-K and 1 by Elm '!H9</f>
        <v>58</v>
      </c>
      <c r="J7" s="81">
        <f>'LOAD-K and 1 by Elm '!I9</f>
        <v>59</v>
      </c>
      <c r="K7" s="81">
        <f>'LOAD-K and 1 by Elm '!J9</f>
        <v>61</v>
      </c>
      <c r="L7" s="82">
        <f>'LOAD-K and 1 by Elm '!K9</f>
        <v>51</v>
      </c>
      <c r="M7" s="82">
        <f>'LOAD-K and 1 by Elm '!L9</f>
        <v>37</v>
      </c>
      <c r="N7" s="82">
        <f>'LOAD-K and 1 by Elm '!M9</f>
        <v>50</v>
      </c>
      <c r="O7" s="81">
        <f>'LOAD-K and 1 by Elm '!N9</f>
        <v>48</v>
      </c>
      <c r="P7" s="82">
        <f>'LOAD-K and 1 by Elm '!O9</f>
        <v>33</v>
      </c>
      <c r="Q7" s="82">
        <f>'LOAD-K and 1 by Elm '!P9</f>
        <v>51</v>
      </c>
      <c r="R7" s="83">
        <f>'LOAD-K and 1 by Elm '!Q9</f>
        <v>35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'!B84</f>
        <v>0</v>
      </c>
      <c r="D8" s="80">
        <f>'LOAD-K and 1 by Elm '!C84</f>
        <v>0</v>
      </c>
      <c r="E8" s="80">
        <f>'LOAD-K and 1 by Elm '!D84</f>
        <v>0</v>
      </c>
      <c r="F8" s="81">
        <f>'LOAD-K and 1 by Elm '!E84</f>
        <v>0</v>
      </c>
      <c r="G8" s="81">
        <f>'LOAD-K and 1 by Elm '!F84</f>
        <v>0</v>
      </c>
      <c r="H8" s="81">
        <f>'LOAD-K and 1 by Elm '!G84</f>
        <v>0</v>
      </c>
      <c r="I8" s="81">
        <f>'LOAD-K and 1 by Elm '!H84</f>
        <v>63</v>
      </c>
      <c r="J8" s="81">
        <f>'LOAD-K and 1 by Elm '!I84</f>
        <v>70</v>
      </c>
      <c r="K8" s="81">
        <f>'LOAD-K and 1 by Elm '!J84</f>
        <v>63</v>
      </c>
      <c r="L8" s="82">
        <f>'LOAD-K and 1 by Elm '!K84</f>
        <v>55</v>
      </c>
      <c r="M8" s="82">
        <f>'LOAD-K and 1 by Elm '!L84</f>
        <v>39</v>
      </c>
      <c r="N8" s="82">
        <f>'LOAD-K and 1 by Elm '!M84</f>
        <v>52</v>
      </c>
      <c r="O8" s="81">
        <f>'LOAD-K and 1 by Elm '!N84</f>
        <v>48</v>
      </c>
      <c r="P8" s="82">
        <f>'LOAD-K and 1 by Elm '!O84</f>
        <v>36</v>
      </c>
      <c r="Q8" s="82">
        <f>'LOAD-K and 1 by Elm '!P84</f>
        <v>49</v>
      </c>
      <c r="R8" s="83">
        <f>'LOAD-K and 1 by Elm '!Q84</f>
        <v>38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'!B47</f>
        <v>59</v>
      </c>
      <c r="D9" s="86">
        <f>'LOAD-K and 1 by Elm '!C47</f>
        <v>53</v>
      </c>
      <c r="E9" s="86">
        <f>'LOAD-K and 1 by Elm '!D47</f>
        <v>54</v>
      </c>
      <c r="F9" s="87">
        <f>'LOAD-K and 1 by Elm '!E47</f>
        <v>49</v>
      </c>
      <c r="G9" s="87">
        <f>'LOAD-K and 1 by Elm '!F47</f>
        <v>60</v>
      </c>
      <c r="H9" s="87">
        <f>'LOAD-K and 1 by Elm '!G47</f>
        <v>55</v>
      </c>
      <c r="I9" s="87">
        <f>'LOAD-K and 1 by Elm '!H47</f>
        <v>63</v>
      </c>
      <c r="J9" s="87">
        <f>'LOAD-K and 1 by Elm '!I47</f>
        <v>59</v>
      </c>
      <c r="K9" s="87">
        <f>'LOAD-K and 1 by Elm '!J47</f>
        <v>49</v>
      </c>
      <c r="L9" s="87">
        <f>'LOAD-K and 1 by Elm '!K47</f>
        <v>54</v>
      </c>
      <c r="M9" s="87">
        <f>'LOAD-K and 1 by Elm '!L47</f>
        <v>54</v>
      </c>
      <c r="N9" s="87">
        <f>'LOAD-K and 1 by Elm '!M47</f>
        <v>37</v>
      </c>
      <c r="O9" s="87">
        <f>'LOAD-K and 1 by Elm '!N47</f>
        <v>52</v>
      </c>
      <c r="P9" s="87">
        <f>'LOAD-K and 1 by Elm '!O47</f>
        <v>53</v>
      </c>
      <c r="Q9" s="88">
        <f>'LOAD-K and 1 by Elm '!P47</f>
        <v>33</v>
      </c>
      <c r="R9" s="89">
        <f>'LOAD-K and 1 by Elm '!Q47</f>
        <v>45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0</v>
      </c>
      <c r="E10" s="91">
        <f t="shared" si="1"/>
        <v>-10</v>
      </c>
      <c r="F10" s="91">
        <f t="shared" si="1"/>
        <v>8</v>
      </c>
      <c r="G10" s="91">
        <f t="shared" si="1"/>
        <v>0</v>
      </c>
      <c r="H10" s="91">
        <f t="shared" si="1"/>
        <v>-1</v>
      </c>
      <c r="I10" s="92">
        <f t="shared" si="1"/>
        <v>5</v>
      </c>
      <c r="J10" s="93">
        <f t="shared" si="1"/>
        <v>1</v>
      </c>
      <c r="K10" s="93">
        <f t="shared" si="1"/>
        <v>2</v>
      </c>
      <c r="L10" s="93">
        <f t="shared" si="1"/>
        <v>-10</v>
      </c>
      <c r="M10" s="93">
        <f t="shared" si="1"/>
        <v>-14</v>
      </c>
      <c r="N10" s="93">
        <f t="shared" si="1"/>
        <v>13</v>
      </c>
      <c r="O10" s="93">
        <f t="shared" si="1"/>
        <v>-2</v>
      </c>
      <c r="P10" s="93">
        <f t="shared" si="1"/>
        <v>-15</v>
      </c>
      <c r="Q10" s="93">
        <f t="shared" si="1"/>
        <v>18</v>
      </c>
      <c r="R10" s="94">
        <f t="shared" si="1"/>
        <v>-16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</v>
      </c>
      <c r="E11" s="95">
        <f t="shared" si="2"/>
        <v>-0.17857142857142858</v>
      </c>
      <c r="F11" s="95">
        <f t="shared" si="2"/>
        <v>0.17391304347826086</v>
      </c>
      <c r="G11" s="95">
        <f t="shared" si="2"/>
        <v>0</v>
      </c>
      <c r="H11" s="95">
        <f t="shared" si="2"/>
        <v>-1.8518518518518517E-2</v>
      </c>
      <c r="I11" s="95">
        <f t="shared" si="2"/>
        <v>9.4339622641509441E-2</v>
      </c>
      <c r="J11" s="96">
        <f t="shared" si="2"/>
        <v>1.7241379310344827E-2</v>
      </c>
      <c r="K11" s="96">
        <f t="shared" si="2"/>
        <v>3.3898305084745763E-2</v>
      </c>
      <c r="L11" s="96">
        <f t="shared" si="2"/>
        <v>-0.16393442622950818</v>
      </c>
      <c r="M11" s="96">
        <f t="shared" si="2"/>
        <v>-0.27450980392156865</v>
      </c>
      <c r="N11" s="97">
        <f t="shared" si="2"/>
        <v>0.35135135135135137</v>
      </c>
      <c r="O11" s="98">
        <f t="shared" si="2"/>
        <v>-0.04</v>
      </c>
      <c r="P11" s="97">
        <f t="shared" si="2"/>
        <v>-0.3125</v>
      </c>
      <c r="Q11" s="97">
        <f t="shared" si="2"/>
        <v>0.54545454545454541</v>
      </c>
      <c r="R11" s="99">
        <f t="shared" si="2"/>
        <v>-0.31372549019607843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Elem'!C9</f>
        <v>60</v>
      </c>
      <c r="D16" s="112">
        <f>'LOAD-Births by Elem'!D9</f>
        <v>64</v>
      </c>
      <c r="E16" s="112">
        <f>'LOAD-Births by Elem'!E9</f>
        <v>52</v>
      </c>
      <c r="F16" s="112">
        <f>'LOAD-Births by Elem'!F9</f>
        <v>60</v>
      </c>
      <c r="G16" s="112">
        <f>'LOAD-Births by Elem'!G9</f>
        <v>46</v>
      </c>
      <c r="H16" s="112">
        <f>'LOAD-Births by Elem'!H9</f>
        <v>56</v>
      </c>
      <c r="I16" s="112">
        <f>'LOAD-Births by Elem'!I9</f>
        <v>49</v>
      </c>
      <c r="J16" s="112">
        <f>'LOAD-Births by Elem'!J9</f>
        <v>43</v>
      </c>
      <c r="K16" s="112">
        <f>'LOAD-Births by Elem'!K9</f>
        <v>65</v>
      </c>
      <c r="L16" s="112">
        <f>'LOAD-Births by Elem'!L9</f>
        <v>58</v>
      </c>
      <c r="M16" s="112">
        <f>'LOAD-Births by Elem'!M9</f>
        <v>51</v>
      </c>
      <c r="N16" s="112">
        <f>'LOAD-Births by Elem'!N9</f>
        <v>55</v>
      </c>
      <c r="O16" s="112">
        <f>'LOAD-Births by Elem'!O9</f>
        <v>39</v>
      </c>
      <c r="P16" s="112">
        <f>'LOAD-Births by Elem'!P9</f>
        <v>41</v>
      </c>
      <c r="Q16" s="112">
        <f>'LOAD-Births by Elem'!Q9</f>
        <v>48</v>
      </c>
      <c r="R16" s="206">
        <f>'LOAD-Births by Elem'!R9</f>
        <v>33</v>
      </c>
      <c r="S16" s="112">
        <f>'LOAD-Births by Elem'!S9</f>
        <v>34</v>
      </c>
      <c r="T16" s="112">
        <f>'LOAD-Births by Elem'!T9</f>
        <v>38</v>
      </c>
      <c r="U16" s="112">
        <f>'LOAD-Births by Elem'!U9</f>
        <v>37</v>
      </c>
      <c r="V16" s="113">
        <f>'LOAD-Births by Elem'!V9</f>
        <v>40</v>
      </c>
    </row>
    <row r="17" spans="2:22" x14ac:dyDescent="0.25">
      <c r="B17" s="115" t="s">
        <v>71</v>
      </c>
      <c r="C17" s="116">
        <f>C7/C16</f>
        <v>0.93333333333333335</v>
      </c>
      <c r="D17" s="116">
        <f t="shared" ref="D17:R17" si="3">D7/D16</f>
        <v>0.875</v>
      </c>
      <c r="E17" s="116">
        <f t="shared" si="3"/>
        <v>0.88461538461538458</v>
      </c>
      <c r="F17" s="116">
        <f t="shared" si="3"/>
        <v>0.9</v>
      </c>
      <c r="G17" s="116">
        <f t="shared" si="3"/>
        <v>1.173913043478261</v>
      </c>
      <c r="H17" s="116">
        <f t="shared" si="3"/>
        <v>0.9464285714285714</v>
      </c>
      <c r="I17" s="116">
        <f t="shared" si="3"/>
        <v>1.1836734693877551</v>
      </c>
      <c r="J17" s="116">
        <f t="shared" si="3"/>
        <v>1.3720930232558139</v>
      </c>
      <c r="K17" s="116">
        <f t="shared" si="3"/>
        <v>0.93846153846153846</v>
      </c>
      <c r="L17" s="116">
        <f t="shared" si="3"/>
        <v>0.87931034482758619</v>
      </c>
      <c r="M17" s="116">
        <f t="shared" si="3"/>
        <v>0.72549019607843135</v>
      </c>
      <c r="N17" s="116">
        <f t="shared" si="3"/>
        <v>0.90909090909090906</v>
      </c>
      <c r="O17" s="117">
        <f t="shared" si="3"/>
        <v>1.2307692307692308</v>
      </c>
      <c r="P17" s="116">
        <f t="shared" si="3"/>
        <v>0.80487804878048785</v>
      </c>
      <c r="Q17" s="116">
        <f t="shared" si="3"/>
        <v>1.0625</v>
      </c>
      <c r="R17" s="118">
        <f t="shared" si="3"/>
        <v>1.0606060606060606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Elem'!B9</f>
        <v>58</v>
      </c>
      <c r="D20" s="113">
        <f>'LOAD-Births by Elem'!C9</f>
        <v>60</v>
      </c>
      <c r="E20" s="113">
        <f>'LOAD-Births by Elem'!D9</f>
        <v>64</v>
      </c>
      <c r="F20" s="113">
        <f>'LOAD-Births by Elem'!E9</f>
        <v>52</v>
      </c>
      <c r="G20" s="113">
        <f>'LOAD-Births by Elem'!F9</f>
        <v>60</v>
      </c>
      <c r="H20" s="113">
        <f>'LOAD-Births by Elem'!G9</f>
        <v>46</v>
      </c>
      <c r="I20" s="113">
        <f>'LOAD-Births by Elem'!H9</f>
        <v>56</v>
      </c>
      <c r="J20" s="113">
        <f>'LOAD-Births by Elem'!I9</f>
        <v>49</v>
      </c>
      <c r="K20" s="113">
        <f>'LOAD-Births by Elem'!J9</f>
        <v>43</v>
      </c>
      <c r="L20" s="113">
        <f>'LOAD-Births by Elem'!K9</f>
        <v>65</v>
      </c>
      <c r="M20" s="113">
        <f>'LOAD-Births by Elem'!L9</f>
        <v>58</v>
      </c>
      <c r="N20" s="113">
        <f>'LOAD-Births by Elem'!M9</f>
        <v>51</v>
      </c>
      <c r="O20" s="113">
        <f>'LOAD-Births by Elem'!N9</f>
        <v>55</v>
      </c>
      <c r="P20" s="113">
        <f>'LOAD-Births by Elem'!O9</f>
        <v>39</v>
      </c>
      <c r="Q20" s="113">
        <f>'LOAD-Births by Elem'!P9</f>
        <v>41</v>
      </c>
      <c r="R20" s="114">
        <f>'LOAD-Births by Elem'!Q9</f>
        <v>48</v>
      </c>
      <c r="S20" s="113">
        <f>'LOAD-Births by Elem'!R9</f>
        <v>33</v>
      </c>
      <c r="T20" s="113">
        <f>'LOAD-Births by Elem'!S9</f>
        <v>34</v>
      </c>
      <c r="U20" s="113">
        <f>'LOAD-Births by Elem'!T9</f>
        <v>38</v>
      </c>
      <c r="V20" s="113">
        <f>'LOAD-Births by Elem'!U9</f>
        <v>37</v>
      </c>
    </row>
    <row r="21" spans="2:22" x14ac:dyDescent="0.25">
      <c r="B21" s="115" t="s">
        <v>71</v>
      </c>
      <c r="C21" s="116">
        <f>C20/C7</f>
        <v>1.0357142857142858</v>
      </c>
      <c r="D21" s="116">
        <f t="shared" ref="D21:R21" si="4">D20/D7</f>
        <v>1.0714285714285714</v>
      </c>
      <c r="E21" s="116">
        <f t="shared" si="4"/>
        <v>1.3913043478260869</v>
      </c>
      <c r="F21" s="116">
        <f t="shared" si="4"/>
        <v>0.96296296296296291</v>
      </c>
      <c r="G21" s="116">
        <f t="shared" si="4"/>
        <v>1.1111111111111112</v>
      </c>
      <c r="H21" s="116">
        <f t="shared" si="4"/>
        <v>0.86792452830188682</v>
      </c>
      <c r="I21" s="116">
        <f t="shared" si="4"/>
        <v>0.96551724137931039</v>
      </c>
      <c r="J21" s="116">
        <f t="shared" si="4"/>
        <v>0.83050847457627119</v>
      </c>
      <c r="K21" s="116">
        <f t="shared" si="4"/>
        <v>0.70491803278688525</v>
      </c>
      <c r="L21" s="116">
        <f t="shared" si="4"/>
        <v>1.2745098039215685</v>
      </c>
      <c r="M21" s="116">
        <f>M20/M7</f>
        <v>1.5675675675675675</v>
      </c>
      <c r="N21" s="116">
        <f t="shared" si="4"/>
        <v>1.02</v>
      </c>
      <c r="O21" s="117">
        <f t="shared" si="4"/>
        <v>1.1458333333333333</v>
      </c>
      <c r="P21" s="116">
        <f>P20/P7</f>
        <v>1.1818181818181819</v>
      </c>
      <c r="Q21" s="116">
        <f t="shared" si="4"/>
        <v>0.80392156862745101</v>
      </c>
      <c r="R21" s="118">
        <f t="shared" si="4"/>
        <v>1.3714285714285714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60.805985552115587</v>
      </c>
      <c r="D31" s="134">
        <f t="shared" ref="D31:V31" si="6">(D25*D16)+(D27*D20)</f>
        <v>62.981378963261193</v>
      </c>
      <c r="E31" s="134">
        <f t="shared" si="6"/>
        <v>55.850234009360371</v>
      </c>
      <c r="F31" s="134">
        <f t="shared" si="6"/>
        <v>57.177334732423915</v>
      </c>
      <c r="G31" s="134">
        <f t="shared" si="6"/>
        <v>49.891862955032124</v>
      </c>
      <c r="H31" s="134">
        <f t="shared" si="6"/>
        <v>52.724230976794388</v>
      </c>
      <c r="I31" s="134">
        <f t="shared" si="6"/>
        <v>51.148327939590075</v>
      </c>
      <c r="J31" s="134">
        <f t="shared" si="6"/>
        <v>44.927003293084525</v>
      </c>
      <c r="K31" s="134">
        <f t="shared" si="6"/>
        <v>57.738190096755837</v>
      </c>
      <c r="L31" s="134">
        <f t="shared" si="6"/>
        <v>60.335008375209384</v>
      </c>
      <c r="M31" s="134">
        <f t="shared" si="6"/>
        <v>52.430248618784532</v>
      </c>
      <c r="N31" s="134">
        <f t="shared" si="6"/>
        <v>53.969660194174764</v>
      </c>
      <c r="O31" s="135">
        <f t="shared" si="6"/>
        <v>44.336747759282972</v>
      </c>
      <c r="P31" s="134">
        <f t="shared" si="6"/>
        <v>40.400699300699301</v>
      </c>
      <c r="Q31" s="134">
        <f t="shared" si="6"/>
        <v>45.734817813765176</v>
      </c>
      <c r="R31" s="136">
        <f t="shared" si="6"/>
        <v>37.781595095255042</v>
      </c>
      <c r="S31" s="134">
        <f t="shared" si="6"/>
        <v>33.68316840359757</v>
      </c>
      <c r="T31" s="134">
        <f t="shared" si="6"/>
        <v>36.712990783129875</v>
      </c>
      <c r="U31" s="134">
        <f t="shared" si="6"/>
        <v>37.331091606805373</v>
      </c>
      <c r="V31" s="134">
        <f t="shared" si="6"/>
        <v>39.037052807342249</v>
      </c>
    </row>
    <row r="32" spans="2:22" x14ac:dyDescent="0.25">
      <c r="B32" s="137" t="s">
        <v>78</v>
      </c>
      <c r="C32" s="138"/>
      <c r="D32" s="138">
        <f t="shared" ref="D32:V32" si="7">D31-C31</f>
        <v>2.1753934111456061</v>
      </c>
      <c r="E32" s="138">
        <f t="shared" si="7"/>
        <v>-7.1311449539008223</v>
      </c>
      <c r="F32" s="138">
        <f t="shared" si="7"/>
        <v>1.3271007230635448</v>
      </c>
      <c r="G32" s="138">
        <f t="shared" si="7"/>
        <v>-7.2854717773917912</v>
      </c>
      <c r="H32" s="138">
        <f t="shared" si="7"/>
        <v>2.8323680217622638</v>
      </c>
      <c r="I32" s="138">
        <f t="shared" si="7"/>
        <v>-1.5759030372043128</v>
      </c>
      <c r="J32" s="138">
        <f t="shared" si="7"/>
        <v>-6.2213246465055505</v>
      </c>
      <c r="K32" s="138">
        <f t="shared" si="7"/>
        <v>12.811186803671312</v>
      </c>
      <c r="L32" s="138">
        <f t="shared" si="7"/>
        <v>2.5968182784535472</v>
      </c>
      <c r="M32" s="138">
        <f t="shared" si="7"/>
        <v>-7.904759756424852</v>
      </c>
      <c r="N32" s="138">
        <f t="shared" si="7"/>
        <v>1.5394115753902327</v>
      </c>
      <c r="O32" s="138">
        <f t="shared" si="7"/>
        <v>-9.6329124348917929</v>
      </c>
      <c r="P32" s="138">
        <f t="shared" si="7"/>
        <v>-3.9360484585836701</v>
      </c>
      <c r="Q32" s="138">
        <f t="shared" si="7"/>
        <v>5.3341185130658744</v>
      </c>
      <c r="R32" s="139">
        <f t="shared" si="7"/>
        <v>-7.9532227185101334</v>
      </c>
      <c r="S32" s="138">
        <f t="shared" si="7"/>
        <v>-4.0984266916574725</v>
      </c>
      <c r="T32" s="138">
        <f t="shared" si="7"/>
        <v>3.0298223795323054</v>
      </c>
      <c r="U32" s="138">
        <f t="shared" si="7"/>
        <v>0.61810082367549768</v>
      </c>
      <c r="V32" s="138">
        <f t="shared" si="7"/>
        <v>1.7059612005368763</v>
      </c>
    </row>
    <row r="33" spans="2:22" x14ac:dyDescent="0.25">
      <c r="B33" s="140" t="s">
        <v>79</v>
      </c>
      <c r="C33" s="141"/>
      <c r="D33" s="141">
        <f t="shared" ref="D33:U33" si="8">D32/C31</f>
        <v>3.5775974871439589E-2</v>
      </c>
      <c r="E33" s="141">
        <f t="shared" si="8"/>
        <v>-0.11322624355463254</v>
      </c>
      <c r="F33" s="141">
        <f t="shared" si="8"/>
        <v>2.3761775516305369E-2</v>
      </c>
      <c r="G33" s="141">
        <f t="shared" si="8"/>
        <v>-0.12741887692887463</v>
      </c>
      <c r="H33" s="141">
        <f t="shared" si="8"/>
        <v>5.6770139537886094E-2</v>
      </c>
      <c r="I33" s="141">
        <f t="shared" si="8"/>
        <v>-2.9889540501746113E-2</v>
      </c>
      <c r="J33" s="141">
        <f t="shared" si="8"/>
        <v>-0.12163300145125742</v>
      </c>
      <c r="K33" s="141">
        <f t="shared" si="8"/>
        <v>0.28515560497317433</v>
      </c>
      <c r="L33" s="141">
        <f t="shared" si="8"/>
        <v>4.4975747838681489E-2</v>
      </c>
      <c r="M33" s="141">
        <f t="shared" si="8"/>
        <v>-0.13101448013841299</v>
      </c>
      <c r="N33" s="141">
        <f t="shared" si="8"/>
        <v>2.9361134382237079E-2</v>
      </c>
      <c r="O33" s="142">
        <f t="shared" si="8"/>
        <v>-0.17848755023163043</v>
      </c>
      <c r="P33" s="141">
        <f t="shared" si="8"/>
        <v>-8.8776210649315457E-2</v>
      </c>
      <c r="Q33" s="141">
        <f t="shared" si="8"/>
        <v>0.13203035109279768</v>
      </c>
      <c r="R33" s="143">
        <f t="shared" si="8"/>
        <v>-0.1738986421875805</v>
      </c>
      <c r="S33" s="141">
        <f t="shared" si="8"/>
        <v>-0.10847680415092348</v>
      </c>
      <c r="T33" s="141">
        <f t="shared" si="8"/>
        <v>8.9950634786741188E-2</v>
      </c>
      <c r="U33" s="141">
        <f t="shared" si="8"/>
        <v>1.6836024810038725E-2</v>
      </c>
      <c r="V33" s="141">
        <f>AVERAGE(Q33:U33)</f>
        <v>-8.711687129785279E-3</v>
      </c>
    </row>
    <row r="34" spans="2:22" x14ac:dyDescent="0.25">
      <c r="B34" s="123" t="s">
        <v>80</v>
      </c>
      <c r="C34" s="116"/>
      <c r="D34" s="116">
        <f t="shared" ref="D34:P34" si="9">D7/D31</f>
        <v>0.88915169724477405</v>
      </c>
      <c r="E34" s="116">
        <f t="shared" si="9"/>
        <v>0.82363128491620119</v>
      </c>
      <c r="F34" s="116">
        <f t="shared" si="9"/>
        <v>0.9444301706735182</v>
      </c>
      <c r="G34" s="116">
        <f t="shared" si="9"/>
        <v>1.0823408227644369</v>
      </c>
      <c r="H34" s="116">
        <f t="shared" si="9"/>
        <v>1.0052304038977256</v>
      </c>
      <c r="I34" s="116">
        <f t="shared" si="9"/>
        <v>1.1339569119151314</v>
      </c>
      <c r="J34" s="116">
        <f t="shared" si="9"/>
        <v>1.3132413843654176</v>
      </c>
      <c r="K34" s="116">
        <f t="shared" si="9"/>
        <v>1.0564931096346823</v>
      </c>
      <c r="L34" s="116">
        <f t="shared" si="9"/>
        <v>0.84528039977790115</v>
      </c>
      <c r="M34" s="116">
        <f t="shared" si="9"/>
        <v>0.7056994955149567</v>
      </c>
      <c r="N34" s="116">
        <f t="shared" si="9"/>
        <v>0.92644644824717215</v>
      </c>
      <c r="O34" s="117">
        <f t="shared" si="9"/>
        <v>1.0826233863747943</v>
      </c>
      <c r="P34" s="116">
        <f t="shared" si="9"/>
        <v>0.8168175445277206</v>
      </c>
      <c r="Q34" s="116">
        <f>Q7/Q31</f>
        <v>1.1151241534988714</v>
      </c>
      <c r="R34" s="144">
        <f>R7/R31</f>
        <v>0.92637698095482524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-4.8059855521155868</v>
      </c>
      <c r="D35" s="145">
        <f t="shared" ref="D35:R35" si="10">D7-D31</f>
        <v>-6.9813789632611929</v>
      </c>
      <c r="E35" s="145">
        <f t="shared" si="10"/>
        <v>-9.8502340093603706</v>
      </c>
      <c r="F35" s="145">
        <f t="shared" si="10"/>
        <v>-3.1773347324239154</v>
      </c>
      <c r="G35" s="145">
        <f t="shared" si="10"/>
        <v>4.1081370449678758</v>
      </c>
      <c r="H35" s="145">
        <f t="shared" si="10"/>
        <v>0.27576902320561203</v>
      </c>
      <c r="I35" s="145">
        <f t="shared" si="10"/>
        <v>6.8516720604099248</v>
      </c>
      <c r="J35" s="145">
        <f t="shared" si="10"/>
        <v>14.072996706915475</v>
      </c>
      <c r="K35" s="145">
        <f t="shared" si="10"/>
        <v>3.2618099032441634</v>
      </c>
      <c r="L35" s="145">
        <f t="shared" si="10"/>
        <v>-9.3350083752093838</v>
      </c>
      <c r="M35" s="145">
        <f t="shared" si="10"/>
        <v>-15.430248618784532</v>
      </c>
      <c r="N35" s="145">
        <f t="shared" si="10"/>
        <v>-3.9696601941747645</v>
      </c>
      <c r="O35" s="146">
        <f t="shared" si="10"/>
        <v>3.6632522407170285</v>
      </c>
      <c r="P35" s="145">
        <f t="shared" si="10"/>
        <v>-7.4006993006993014</v>
      </c>
      <c r="Q35" s="145">
        <f t="shared" si="10"/>
        <v>5.2651821862348243</v>
      </c>
      <c r="R35" s="147">
        <f t="shared" si="10"/>
        <v>-2.7815950952550423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-0.1738986421875805</v>
      </c>
      <c r="S41" s="163">
        <f>S33</f>
        <v>-0.10847680415092348</v>
      </c>
      <c r="T41" s="163">
        <f>T33</f>
        <v>8.9950634786741188E-2</v>
      </c>
      <c r="U41" s="163">
        <f>U33</f>
        <v>1.6836024810038725E-2</v>
      </c>
      <c r="V41" s="164">
        <f>V33</f>
        <v>-8.711687129785279E-3</v>
      </c>
    </row>
    <row r="42" spans="2:22" x14ac:dyDescent="0.25">
      <c r="O42" s="152"/>
      <c r="P42" s="182" t="s">
        <v>85</v>
      </c>
      <c r="R42" s="166">
        <f>AVERAGE(O34:R34)</f>
        <v>0.98523551633905293</v>
      </c>
      <c r="S42" s="167">
        <f t="shared" ref="S42:V43" si="11">R42</f>
        <v>0.98523551633905293</v>
      </c>
      <c r="T42" s="167">
        <f t="shared" si="11"/>
        <v>0.98523551633905293</v>
      </c>
      <c r="U42" s="167">
        <f t="shared" si="11"/>
        <v>0.98523551633905293</v>
      </c>
      <c r="V42" s="168">
        <f t="shared" si="11"/>
        <v>0.98523551633905293</v>
      </c>
    </row>
    <row r="43" spans="2:22" x14ac:dyDescent="0.25">
      <c r="O43" s="152"/>
      <c r="P43" s="182" t="s">
        <v>111</v>
      </c>
      <c r="R43" s="166">
        <f>AVERAGE(S33:V33)</f>
        <v>-2.6004579209822111E-3</v>
      </c>
      <c r="S43" s="167">
        <f t="shared" si="11"/>
        <v>-2.6004579209822111E-3</v>
      </c>
      <c r="T43" s="167">
        <f t="shared" si="11"/>
        <v>-2.6004579209822111E-3</v>
      </c>
      <c r="U43" s="167">
        <f t="shared" si="11"/>
        <v>-2.6004579209822111E-3</v>
      </c>
      <c r="V43" s="168">
        <f t="shared" si="11"/>
        <v>-2.6004579209822111E-3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35</v>
      </c>
      <c r="S45" s="174">
        <f>R45+(R45*S41)</f>
        <v>31.203311854717679</v>
      </c>
      <c r="T45" s="174">
        <f>S45+(S45*T41)</f>
        <v>34.010069563498178</v>
      </c>
      <c r="U45" s="174">
        <f>T45+(T45*U41)</f>
        <v>34.582663938460378</v>
      </c>
      <c r="V45" s="175">
        <f>U45+(U45*V41)</f>
        <v>34.281390590114</v>
      </c>
    </row>
    <row r="46" spans="2:22" x14ac:dyDescent="0.25">
      <c r="M46" s="14"/>
      <c r="O46" s="152"/>
      <c r="P46" s="154" t="s">
        <v>89</v>
      </c>
      <c r="Q46" s="172"/>
      <c r="R46" s="173">
        <f>R45</f>
        <v>35</v>
      </c>
      <c r="S46" s="174">
        <f>S42*S31</f>
        <v>33.185853814053722</v>
      </c>
      <c r="T46" s="174">
        <f>T42*T31</f>
        <v>36.170942430567855</v>
      </c>
      <c r="U46" s="174">
        <f>U42*U31</f>
        <v>36.779917314731378</v>
      </c>
      <c r="V46" s="175">
        <f>V42*V31</f>
        <v>38.460690878996715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35</v>
      </c>
      <c r="S47" s="180">
        <f>R47*(1+S43)</f>
        <v>34.908983972765625</v>
      </c>
      <c r="T47" s="180">
        <f>S47*(1+T43)</f>
        <v>34.81820462888021</v>
      </c>
      <c r="U47" s="180">
        <f>T47*(1+U43)</f>
        <v>34.727661352858661</v>
      </c>
      <c r="V47" s="181">
        <f>U47*(1+V43)</f>
        <v>34.637353530816434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AVERAGE(I4:R4)</f>
        <v>3</v>
      </c>
      <c r="T51" s="223">
        <f>S51</f>
        <v>3</v>
      </c>
      <c r="U51" s="223">
        <f>T51</f>
        <v>3</v>
      </c>
      <c r="V51" s="224">
        <f>U51</f>
        <v>3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-0.1738986421875805</v>
      </c>
      <c r="S54" s="163">
        <f>S41</f>
        <v>-0.10847680415092348</v>
      </c>
      <c r="T54" s="163">
        <f>T41</f>
        <v>8.9950634786741188E-2</v>
      </c>
      <c r="U54" s="163">
        <f>U41</f>
        <v>1.6836024810038725E-2</v>
      </c>
      <c r="V54" s="164">
        <f>V41</f>
        <v>-8.711687129785279E-3</v>
      </c>
    </row>
    <row r="55" spans="15:22" x14ac:dyDescent="0.25">
      <c r="O55" s="152"/>
      <c r="P55" s="182" t="s">
        <v>85</v>
      </c>
      <c r="R55" s="166">
        <f t="shared" ref="R55:V56" si="12">R42</f>
        <v>0.98523551633905293</v>
      </c>
      <c r="S55" s="167">
        <f t="shared" si="12"/>
        <v>0.98523551633905293</v>
      </c>
      <c r="T55" s="167">
        <f t="shared" si="12"/>
        <v>0.98523551633905293</v>
      </c>
      <c r="U55" s="167">
        <f t="shared" si="12"/>
        <v>0.98523551633905293</v>
      </c>
      <c r="V55" s="168">
        <f t="shared" si="12"/>
        <v>0.98523551633905293</v>
      </c>
    </row>
    <row r="56" spans="15:22" x14ac:dyDescent="0.25">
      <c r="O56" s="152"/>
      <c r="P56" s="182" t="s">
        <v>111</v>
      </c>
      <c r="R56" s="166">
        <f t="shared" si="12"/>
        <v>-2.6004579209822111E-3</v>
      </c>
      <c r="S56" s="167">
        <f t="shared" si="12"/>
        <v>-2.6004579209822111E-3</v>
      </c>
      <c r="T56" s="167">
        <f t="shared" si="12"/>
        <v>-2.6004579209822111E-3</v>
      </c>
      <c r="U56" s="167">
        <f t="shared" si="12"/>
        <v>-2.6004579209822111E-3</v>
      </c>
      <c r="V56" s="168">
        <f t="shared" si="12"/>
        <v>-2.6004579209822111E-3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38</v>
      </c>
      <c r="S58" s="174">
        <f>S45+S51</f>
        <v>34.203311854717683</v>
      </c>
      <c r="T58" s="174">
        <f>T45+T51</f>
        <v>37.010069563498178</v>
      </c>
      <c r="U58" s="174">
        <f>U45+U51</f>
        <v>37.582663938460378</v>
      </c>
      <c r="V58" s="175">
        <f>V45+V51</f>
        <v>37.281390590114</v>
      </c>
    </row>
    <row r="59" spans="15:22" x14ac:dyDescent="0.25">
      <c r="O59" s="152"/>
      <c r="P59" s="154" t="s">
        <v>89</v>
      </c>
      <c r="Q59" s="172"/>
      <c r="R59" s="173">
        <f>R58</f>
        <v>38</v>
      </c>
      <c r="S59" s="174">
        <f>S46+S51</f>
        <v>36.185853814053722</v>
      </c>
      <c r="T59" s="174">
        <f>T46+T51</f>
        <v>39.170942430567855</v>
      </c>
      <c r="U59" s="174">
        <f>U46+U51</f>
        <v>39.779917314731378</v>
      </c>
      <c r="V59" s="175">
        <f>V46+V51</f>
        <v>41.460690878996715</v>
      </c>
    </row>
    <row r="60" spans="15:22" ht="15.75" thickBot="1" x14ac:dyDescent="0.3">
      <c r="O60" s="176"/>
      <c r="P60" s="177" t="s">
        <v>88</v>
      </c>
      <c r="Q60" s="178"/>
      <c r="R60" s="179">
        <f>R59</f>
        <v>38</v>
      </c>
      <c r="S60" s="180">
        <f>S47+S51</f>
        <v>37.908983972765625</v>
      </c>
      <c r="T60" s="180">
        <f>T47+T51</f>
        <v>37.81820462888021</v>
      </c>
      <c r="U60" s="180">
        <f>U47+U51</f>
        <v>37.727661352858661</v>
      </c>
      <c r="V60" s="181">
        <f>V47+V51</f>
        <v>37.637353530816434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0F6C0-2044-484D-8C21-A2413E8CE93A}">
  <dimension ref="B1:V60"/>
  <sheetViews>
    <sheetView topLeftCell="A28" workbookViewId="0">
      <selection activeCell="R44" sqref="R44"/>
    </sheetView>
  </sheetViews>
  <sheetFormatPr defaultRowHeight="15" x14ac:dyDescent="0.25"/>
  <cols>
    <col min="2" max="2" width="11.140625" customWidth="1"/>
    <col min="18" max="18" width="14.85546875" customWidth="1"/>
  </cols>
  <sheetData>
    <row r="1" spans="2:22" ht="19.5" x14ac:dyDescent="0.25">
      <c r="B1" s="69" t="s">
        <v>156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-10</v>
      </c>
      <c r="J4" s="237">
        <f t="shared" si="0"/>
        <v>-10</v>
      </c>
      <c r="K4" s="237">
        <f t="shared" si="0"/>
        <v>-17</v>
      </c>
      <c r="L4" s="237">
        <f t="shared" si="0"/>
        <v>-4</v>
      </c>
      <c r="M4" s="237">
        <f t="shared" si="0"/>
        <v>-9</v>
      </c>
      <c r="N4" s="237">
        <f t="shared" si="0"/>
        <v>-16</v>
      </c>
      <c r="O4" s="237">
        <f t="shared" si="0"/>
        <v>-6</v>
      </c>
      <c r="P4" s="237">
        <f t="shared" si="0"/>
        <v>-3</v>
      </c>
      <c r="Q4" s="237">
        <f t="shared" si="0"/>
        <v>-8</v>
      </c>
      <c r="R4" s="237">
        <f>R8-R7</f>
        <v>-1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7" t="str">
        <f>'LOAD-K and 1 by Elm '!R4</f>
        <v>2026/27</v>
      </c>
      <c r="T6" s="77" t="str">
        <f>'LOAD-K and 1 by Elm '!S4</f>
        <v>2027/28</v>
      </c>
      <c r="U6" s="77" t="str">
        <f>'LOAD-K and 1 by Elm '!T4</f>
        <v>2028/29</v>
      </c>
      <c r="V6" s="77" t="str">
        <f>'LOAD-K and 1 by Elm '!U4</f>
        <v>2029/30</v>
      </c>
    </row>
    <row r="7" spans="2:22" x14ac:dyDescent="0.25">
      <c r="B7" s="73" t="s">
        <v>121</v>
      </c>
      <c r="C7" s="80">
        <f>'LOAD-K and 1 by Elm '!B10</f>
        <v>74</v>
      </c>
      <c r="D7" s="80">
        <f>'LOAD-K and 1 by Elm '!C10</f>
        <v>70</v>
      </c>
      <c r="E7" s="80">
        <f>'LOAD-K and 1 by Elm '!D10</f>
        <v>77</v>
      </c>
      <c r="F7" s="81">
        <f>'LOAD-K and 1 by Elm '!E10</f>
        <v>62</v>
      </c>
      <c r="G7" s="81">
        <f>'LOAD-K and 1 by Elm '!F10</f>
        <v>62</v>
      </c>
      <c r="H7" s="81">
        <f>'LOAD-K and 1 by Elm '!G10</f>
        <v>68</v>
      </c>
      <c r="I7" s="81">
        <f>'LOAD-K and 1 by Elm '!H10</f>
        <v>72</v>
      </c>
      <c r="J7" s="81">
        <f>'LOAD-K and 1 by Elm '!I10</f>
        <v>58</v>
      </c>
      <c r="K7" s="81">
        <f>'LOAD-K and 1 by Elm '!J10</f>
        <v>75</v>
      </c>
      <c r="L7" s="82">
        <f>'LOAD-K and 1 by Elm '!K10</f>
        <v>55</v>
      </c>
      <c r="M7" s="82">
        <f>'LOAD-K and 1 by Elm '!L10</f>
        <v>54</v>
      </c>
      <c r="N7" s="82">
        <f>'LOAD-K and 1 by Elm '!M10</f>
        <v>66</v>
      </c>
      <c r="O7" s="81">
        <f>'LOAD-K and 1 by Elm '!N10</f>
        <v>44</v>
      </c>
      <c r="P7" s="82">
        <f>'LOAD-K and 1 by Elm '!O10</f>
        <v>41</v>
      </c>
      <c r="Q7" s="82">
        <f>'LOAD-K and 1 by Elm '!P10</f>
        <v>47</v>
      </c>
      <c r="R7" s="83">
        <f>'LOAD-K and 1 by Elm '!Q10</f>
        <v>40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'!B85</f>
        <v>0</v>
      </c>
      <c r="D8" s="80">
        <f>'LOAD-K and 1 by Elm '!C85</f>
        <v>0</v>
      </c>
      <c r="E8" s="80">
        <f>'LOAD-K and 1 by Elm '!D85</f>
        <v>0</v>
      </c>
      <c r="F8" s="81">
        <f>'LOAD-K and 1 by Elm '!E85</f>
        <v>0</v>
      </c>
      <c r="G8" s="81">
        <f>'LOAD-K and 1 by Elm '!F85</f>
        <v>0</v>
      </c>
      <c r="H8" s="81">
        <f>'LOAD-K and 1 by Elm '!G85</f>
        <v>0</v>
      </c>
      <c r="I8" s="81">
        <f>'LOAD-K and 1 by Elm '!H85</f>
        <v>62</v>
      </c>
      <c r="J8" s="81">
        <f>'LOAD-K and 1 by Elm '!I85</f>
        <v>48</v>
      </c>
      <c r="K8" s="81">
        <f>'LOAD-K and 1 by Elm '!J85</f>
        <v>58</v>
      </c>
      <c r="L8" s="82">
        <f>'LOAD-K and 1 by Elm '!K85</f>
        <v>51</v>
      </c>
      <c r="M8" s="82">
        <f>'LOAD-K and 1 by Elm '!L85</f>
        <v>45</v>
      </c>
      <c r="N8" s="82">
        <f>'LOAD-K and 1 by Elm '!M85</f>
        <v>50</v>
      </c>
      <c r="O8" s="81">
        <f>'LOAD-K and 1 by Elm '!N85</f>
        <v>38</v>
      </c>
      <c r="P8" s="82">
        <f>'LOAD-K and 1 by Elm '!O85</f>
        <v>38</v>
      </c>
      <c r="Q8" s="82">
        <f>'LOAD-K and 1 by Elm '!P85</f>
        <v>39</v>
      </c>
      <c r="R8" s="83">
        <f>'LOAD-K and 1 by Elm '!Q85</f>
        <v>39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'!B48</f>
        <v>72</v>
      </c>
      <c r="D9" s="86">
        <f>'LOAD-K and 1 by Elm '!C48</f>
        <v>86</v>
      </c>
      <c r="E9" s="86">
        <f>'LOAD-K and 1 by Elm '!D48</f>
        <v>75</v>
      </c>
      <c r="F9" s="87">
        <f>'LOAD-K and 1 by Elm '!E48</f>
        <v>82</v>
      </c>
      <c r="G9" s="87">
        <f>'LOAD-K and 1 by Elm '!F48</f>
        <v>66</v>
      </c>
      <c r="H9" s="87">
        <f>'LOAD-K and 1 by Elm '!G48</f>
        <v>68</v>
      </c>
      <c r="I9" s="87">
        <f>'LOAD-K and 1 by Elm '!H48</f>
        <v>80</v>
      </c>
      <c r="J9" s="87">
        <f>'LOAD-K and 1 by Elm '!I48</f>
        <v>84</v>
      </c>
      <c r="K9" s="87">
        <f>'LOAD-K and 1 by Elm '!J48</f>
        <v>62</v>
      </c>
      <c r="L9" s="87">
        <f>'LOAD-K and 1 by Elm '!K48</f>
        <v>74</v>
      </c>
      <c r="M9" s="87">
        <f>'LOAD-K and 1 by Elm '!L48</f>
        <v>51</v>
      </c>
      <c r="N9" s="87">
        <f>'LOAD-K and 1 by Elm '!M48</f>
        <v>67</v>
      </c>
      <c r="O9" s="87">
        <f>'LOAD-K and 1 by Elm '!N48</f>
        <v>69</v>
      </c>
      <c r="P9" s="87">
        <f>'LOAD-K and 1 by Elm '!O48</f>
        <v>50</v>
      </c>
      <c r="Q9" s="88">
        <f>'LOAD-K and 1 by Elm '!P48</f>
        <v>44</v>
      </c>
      <c r="R9" s="89">
        <f>'LOAD-K and 1 by Elm '!Q48</f>
        <v>47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-4</v>
      </c>
      <c r="E10" s="91">
        <f t="shared" si="1"/>
        <v>7</v>
      </c>
      <c r="F10" s="91">
        <f t="shared" si="1"/>
        <v>-15</v>
      </c>
      <c r="G10" s="91">
        <f t="shared" si="1"/>
        <v>0</v>
      </c>
      <c r="H10" s="91">
        <f t="shared" si="1"/>
        <v>6</v>
      </c>
      <c r="I10" s="92">
        <f t="shared" si="1"/>
        <v>4</v>
      </c>
      <c r="J10" s="93">
        <f t="shared" si="1"/>
        <v>-14</v>
      </c>
      <c r="K10" s="93">
        <f t="shared" si="1"/>
        <v>17</v>
      </c>
      <c r="L10" s="93">
        <f t="shared" si="1"/>
        <v>-20</v>
      </c>
      <c r="M10" s="93">
        <f t="shared" si="1"/>
        <v>-1</v>
      </c>
      <c r="N10" s="93">
        <f t="shared" si="1"/>
        <v>12</v>
      </c>
      <c r="O10" s="93">
        <f t="shared" si="1"/>
        <v>-22</v>
      </c>
      <c r="P10" s="93">
        <f t="shared" si="1"/>
        <v>-3</v>
      </c>
      <c r="Q10" s="93">
        <f t="shared" si="1"/>
        <v>6</v>
      </c>
      <c r="R10" s="94">
        <f t="shared" si="1"/>
        <v>-7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-5.4054054054054057E-2</v>
      </c>
      <c r="E11" s="95">
        <f t="shared" si="2"/>
        <v>0.1</v>
      </c>
      <c r="F11" s="95">
        <f t="shared" si="2"/>
        <v>-0.19480519480519481</v>
      </c>
      <c r="G11" s="95">
        <f t="shared" si="2"/>
        <v>0</v>
      </c>
      <c r="H11" s="95">
        <f t="shared" si="2"/>
        <v>9.6774193548387094E-2</v>
      </c>
      <c r="I11" s="95">
        <f t="shared" si="2"/>
        <v>5.8823529411764705E-2</v>
      </c>
      <c r="J11" s="96">
        <f t="shared" si="2"/>
        <v>-0.19444444444444445</v>
      </c>
      <c r="K11" s="96">
        <f t="shared" si="2"/>
        <v>0.29310344827586204</v>
      </c>
      <c r="L11" s="96">
        <f t="shared" si="2"/>
        <v>-0.26666666666666666</v>
      </c>
      <c r="M11" s="96">
        <f t="shared" si="2"/>
        <v>-1.8181818181818181E-2</v>
      </c>
      <c r="N11" s="97">
        <f t="shared" si="2"/>
        <v>0.22222222222222221</v>
      </c>
      <c r="O11" s="98">
        <f t="shared" si="2"/>
        <v>-0.33333333333333331</v>
      </c>
      <c r="P11" s="97">
        <f t="shared" si="2"/>
        <v>-6.8181818181818177E-2</v>
      </c>
      <c r="Q11" s="97">
        <f t="shared" si="2"/>
        <v>0.14634146341463414</v>
      </c>
      <c r="R11" s="99">
        <f t="shared" si="2"/>
        <v>-0.14893617021276595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Elem'!C10</f>
        <v>51</v>
      </c>
      <c r="D16" s="112">
        <f>'LOAD-Births by Elem'!D10</f>
        <v>72</v>
      </c>
      <c r="E16" s="112">
        <f>'LOAD-Births by Elem'!E10</f>
        <v>55</v>
      </c>
      <c r="F16" s="112">
        <f>'LOAD-Births by Elem'!F10</f>
        <v>54</v>
      </c>
      <c r="G16" s="112">
        <f>'LOAD-Births by Elem'!G10</f>
        <v>68</v>
      </c>
      <c r="H16" s="112">
        <f>'LOAD-Births by Elem'!H10</f>
        <v>68</v>
      </c>
      <c r="I16" s="112">
        <f>'LOAD-Births by Elem'!I10</f>
        <v>51</v>
      </c>
      <c r="J16" s="112">
        <f>'LOAD-Births by Elem'!J10</f>
        <v>66</v>
      </c>
      <c r="K16" s="112">
        <f>'LOAD-Births by Elem'!K10</f>
        <v>60</v>
      </c>
      <c r="L16" s="112">
        <f>'LOAD-Births by Elem'!L10</f>
        <v>63</v>
      </c>
      <c r="M16" s="112">
        <f>'LOAD-Births by Elem'!M10</f>
        <v>48</v>
      </c>
      <c r="N16" s="112">
        <f>'LOAD-Births by Elem'!N10</f>
        <v>47</v>
      </c>
      <c r="O16" s="112">
        <f>'LOAD-Births by Elem'!O10</f>
        <v>50</v>
      </c>
      <c r="P16" s="112">
        <f>'LOAD-Births by Elem'!P10</f>
        <v>43</v>
      </c>
      <c r="Q16" s="112">
        <f>'LOAD-Births by Elem'!Q10</f>
        <v>38</v>
      </c>
      <c r="R16" s="206">
        <f>'LOAD-Births by Elem'!R10</f>
        <v>37</v>
      </c>
      <c r="S16" s="112">
        <f>'LOAD-Births by Elem'!S10</f>
        <v>53</v>
      </c>
      <c r="T16" s="112">
        <f>'LOAD-Births by Elem'!T10</f>
        <v>52</v>
      </c>
      <c r="U16" s="112">
        <f>'LOAD-Births by Elem'!U10</f>
        <v>20</v>
      </c>
      <c r="V16" s="113">
        <f>'LOAD-Births by Elem'!V10</f>
        <v>40</v>
      </c>
    </row>
    <row r="17" spans="2:22" x14ac:dyDescent="0.25">
      <c r="B17" s="115" t="s">
        <v>71</v>
      </c>
      <c r="C17" s="116">
        <f>C7/C16</f>
        <v>1.4509803921568627</v>
      </c>
      <c r="D17" s="116">
        <f t="shared" ref="D17:R17" si="3">D7/D16</f>
        <v>0.97222222222222221</v>
      </c>
      <c r="E17" s="116">
        <f t="shared" si="3"/>
        <v>1.4</v>
      </c>
      <c r="F17" s="116">
        <f t="shared" si="3"/>
        <v>1.1481481481481481</v>
      </c>
      <c r="G17" s="116">
        <f t="shared" si="3"/>
        <v>0.91176470588235292</v>
      </c>
      <c r="H17" s="116">
        <f t="shared" si="3"/>
        <v>1</v>
      </c>
      <c r="I17" s="116">
        <f t="shared" si="3"/>
        <v>1.411764705882353</v>
      </c>
      <c r="J17" s="116">
        <f t="shared" si="3"/>
        <v>0.87878787878787878</v>
      </c>
      <c r="K17" s="116">
        <f t="shared" si="3"/>
        <v>1.25</v>
      </c>
      <c r="L17" s="116">
        <f t="shared" si="3"/>
        <v>0.87301587301587302</v>
      </c>
      <c r="M17" s="116">
        <f t="shared" si="3"/>
        <v>1.125</v>
      </c>
      <c r="N17" s="116">
        <f t="shared" si="3"/>
        <v>1.4042553191489362</v>
      </c>
      <c r="O17" s="117">
        <f t="shared" si="3"/>
        <v>0.88</v>
      </c>
      <c r="P17" s="116">
        <f t="shared" si="3"/>
        <v>0.95348837209302328</v>
      </c>
      <c r="Q17" s="116">
        <f t="shared" si="3"/>
        <v>1.236842105263158</v>
      </c>
      <c r="R17" s="118">
        <f t="shared" si="3"/>
        <v>1.0810810810810811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Elem'!B10</f>
        <v>49</v>
      </c>
      <c r="D20" s="113">
        <f>'LOAD-Births by Elem'!C10</f>
        <v>51</v>
      </c>
      <c r="E20" s="113">
        <f>'LOAD-Births by Elem'!D10</f>
        <v>72</v>
      </c>
      <c r="F20" s="113">
        <f>'LOAD-Births by Elem'!E10</f>
        <v>55</v>
      </c>
      <c r="G20" s="113">
        <f>'LOAD-Births by Elem'!F10</f>
        <v>54</v>
      </c>
      <c r="H20" s="113">
        <f>'LOAD-Births by Elem'!G10</f>
        <v>68</v>
      </c>
      <c r="I20" s="113">
        <f>'LOAD-Births by Elem'!H10</f>
        <v>68</v>
      </c>
      <c r="J20" s="113">
        <f>'LOAD-Births by Elem'!I10</f>
        <v>51</v>
      </c>
      <c r="K20" s="113">
        <f>'LOAD-Births by Elem'!J10</f>
        <v>66</v>
      </c>
      <c r="L20" s="113">
        <f>'LOAD-Births by Elem'!K10</f>
        <v>60</v>
      </c>
      <c r="M20" s="113">
        <f>'LOAD-Births by Elem'!L10</f>
        <v>63</v>
      </c>
      <c r="N20" s="113">
        <f>'LOAD-Births by Elem'!M10</f>
        <v>48</v>
      </c>
      <c r="O20" s="113">
        <f>'LOAD-Births by Elem'!N10</f>
        <v>47</v>
      </c>
      <c r="P20" s="113">
        <f>'LOAD-Births by Elem'!O10</f>
        <v>50</v>
      </c>
      <c r="Q20" s="113">
        <f>'LOAD-Births by Elem'!P10</f>
        <v>43</v>
      </c>
      <c r="R20" s="114">
        <f>'LOAD-Births by Elem'!Q10</f>
        <v>38</v>
      </c>
      <c r="S20" s="113">
        <f>'LOAD-Births by Elem'!R10</f>
        <v>37</v>
      </c>
      <c r="T20" s="113">
        <f>'LOAD-Births by Elem'!S10</f>
        <v>53</v>
      </c>
      <c r="U20" s="113">
        <f>'LOAD-Births by Elem'!T10</f>
        <v>52</v>
      </c>
      <c r="V20" s="113">
        <f>'LOAD-Births by Elem'!U10</f>
        <v>20</v>
      </c>
    </row>
    <row r="21" spans="2:22" x14ac:dyDescent="0.25">
      <c r="B21" s="115" t="s">
        <v>71</v>
      </c>
      <c r="C21" s="116">
        <f>C20/C7</f>
        <v>0.66216216216216217</v>
      </c>
      <c r="D21" s="116">
        <f t="shared" ref="D21:Q21" si="4">D20/D7</f>
        <v>0.72857142857142854</v>
      </c>
      <c r="E21" s="116">
        <f t="shared" si="4"/>
        <v>0.93506493506493504</v>
      </c>
      <c r="F21" s="116">
        <f t="shared" si="4"/>
        <v>0.88709677419354838</v>
      </c>
      <c r="G21" s="116">
        <f t="shared" si="4"/>
        <v>0.87096774193548387</v>
      </c>
      <c r="H21" s="116">
        <f t="shared" si="4"/>
        <v>1</v>
      </c>
      <c r="I21" s="116">
        <f t="shared" si="4"/>
        <v>0.94444444444444442</v>
      </c>
      <c r="J21" s="116">
        <f t="shared" si="4"/>
        <v>0.87931034482758619</v>
      </c>
      <c r="K21" s="116">
        <f t="shared" si="4"/>
        <v>0.88</v>
      </c>
      <c r="L21" s="116">
        <f t="shared" si="4"/>
        <v>1.0909090909090908</v>
      </c>
      <c r="M21" s="116">
        <f>M20/M7</f>
        <v>1.1666666666666667</v>
      </c>
      <c r="N21" s="116">
        <f t="shared" si="4"/>
        <v>0.72727272727272729</v>
      </c>
      <c r="O21" s="117">
        <f t="shared" si="4"/>
        <v>1.0681818181818181</v>
      </c>
      <c r="P21" s="116">
        <f>P20/P7</f>
        <v>1.2195121951219512</v>
      </c>
      <c r="Q21" s="116">
        <f t="shared" si="4"/>
        <v>0.91489361702127658</v>
      </c>
      <c r="R21" s="118">
        <f>R20/R7</f>
        <v>0.95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51.587719298245617</v>
      </c>
      <c r="D31" s="134">
        <f t="shared" ref="D31:V31" si="6">(D25*D16)+(D27*D20)</f>
        <v>65.722194262707603</v>
      </c>
      <c r="E31" s="134">
        <f t="shared" si="6"/>
        <v>60.425377015080599</v>
      </c>
      <c r="F31" s="134">
        <f t="shared" si="6"/>
        <v>54.062434417628538</v>
      </c>
      <c r="G31" s="134">
        <f t="shared" si="6"/>
        <v>64.16916488222698</v>
      </c>
      <c r="H31" s="134">
        <f t="shared" si="6"/>
        <v>68</v>
      </c>
      <c r="I31" s="134">
        <f t="shared" si="6"/>
        <v>56.290722761596555</v>
      </c>
      <c r="J31" s="134">
        <f t="shared" si="6"/>
        <v>61.277716794731063</v>
      </c>
      <c r="K31" s="134">
        <f t="shared" si="6"/>
        <v>61.936254980079681</v>
      </c>
      <c r="L31" s="134">
        <f t="shared" si="6"/>
        <v>61.901172529313236</v>
      </c>
      <c r="M31" s="134">
        <f t="shared" si="6"/>
        <v>52.122928176795583</v>
      </c>
      <c r="N31" s="134">
        <f t="shared" si="6"/>
        <v>47.478762135922338</v>
      </c>
      <c r="O31" s="135">
        <f t="shared" si="6"/>
        <v>48.999359795134453</v>
      </c>
      <c r="P31" s="134">
        <f t="shared" si="6"/>
        <v>45.488811188811191</v>
      </c>
      <c r="Q31" s="134">
        <f t="shared" si="6"/>
        <v>39.47165991902834</v>
      </c>
      <c r="R31" s="136">
        <f t="shared" si="6"/>
        <v>37.224459396094716</v>
      </c>
      <c r="S31" s="134">
        <f t="shared" si="6"/>
        <v>47.832079456042152</v>
      </c>
      <c r="T31" s="134">
        <f t="shared" si="6"/>
        <v>52.33410428505951</v>
      </c>
      <c r="U31" s="134">
        <f t="shared" si="6"/>
        <v>30.361147585250478</v>
      </c>
      <c r="V31" s="134">
        <f t="shared" si="6"/>
        <v>33.534827133107946</v>
      </c>
    </row>
    <row r="32" spans="2:22" x14ac:dyDescent="0.25">
      <c r="B32" s="137" t="s">
        <v>78</v>
      </c>
      <c r="C32" s="138"/>
      <c r="D32" s="138">
        <f t="shared" ref="D32:V32" si="7">D31-C31</f>
        <v>14.134474964461987</v>
      </c>
      <c r="E32" s="138">
        <f t="shared" si="7"/>
        <v>-5.2968172476270041</v>
      </c>
      <c r="F32" s="138">
        <f t="shared" si="7"/>
        <v>-6.3629425974520615</v>
      </c>
      <c r="G32" s="138">
        <f t="shared" si="7"/>
        <v>10.106730464598442</v>
      </c>
      <c r="H32" s="138">
        <f t="shared" si="7"/>
        <v>3.8308351177730202</v>
      </c>
      <c r="I32" s="138">
        <f t="shared" si="7"/>
        <v>-11.709277238403445</v>
      </c>
      <c r="J32" s="138">
        <f t="shared" si="7"/>
        <v>4.9869940331345077</v>
      </c>
      <c r="K32" s="138">
        <f t="shared" si="7"/>
        <v>0.6585381853486183</v>
      </c>
      <c r="L32" s="138">
        <f t="shared" si="7"/>
        <v>-3.5082450766445561E-2</v>
      </c>
      <c r="M32" s="138">
        <f t="shared" si="7"/>
        <v>-9.7782443525176532</v>
      </c>
      <c r="N32" s="138">
        <f t="shared" si="7"/>
        <v>-4.6441660408732446</v>
      </c>
      <c r="O32" s="138">
        <f t="shared" si="7"/>
        <v>1.5205976592121146</v>
      </c>
      <c r="P32" s="138">
        <f t="shared" si="7"/>
        <v>-3.5105486063232618</v>
      </c>
      <c r="Q32" s="138">
        <f t="shared" si="7"/>
        <v>-6.0171512697828504</v>
      </c>
      <c r="R32" s="139">
        <f t="shared" si="7"/>
        <v>-2.2472005229336247</v>
      </c>
      <c r="S32" s="138">
        <f t="shared" si="7"/>
        <v>10.607620059947436</v>
      </c>
      <c r="T32" s="138">
        <f t="shared" si="7"/>
        <v>4.5020248290173583</v>
      </c>
      <c r="U32" s="138">
        <f t="shared" si="7"/>
        <v>-21.972956699809032</v>
      </c>
      <c r="V32" s="138">
        <f t="shared" si="7"/>
        <v>3.1736795478574678</v>
      </c>
    </row>
    <row r="33" spans="2:22" x14ac:dyDescent="0.25">
      <c r="B33" s="140" t="s">
        <v>79</v>
      </c>
      <c r="C33" s="141"/>
      <c r="D33" s="141">
        <f t="shared" ref="D33:U33" si="8">D32/C31</f>
        <v>0.27398914231400551</v>
      </c>
      <c r="E33" s="141">
        <f t="shared" si="8"/>
        <v>-8.0594041435292571E-2</v>
      </c>
      <c r="F33" s="141">
        <f t="shared" si="8"/>
        <v>-0.10530248898346198</v>
      </c>
      <c r="G33" s="141">
        <f t="shared" si="8"/>
        <v>0.18694553017210905</v>
      </c>
      <c r="H33" s="141">
        <f t="shared" si="8"/>
        <v>5.969900223579272E-2</v>
      </c>
      <c r="I33" s="141">
        <f t="shared" si="8"/>
        <v>-0.17219525350593301</v>
      </c>
      <c r="J33" s="141">
        <f t="shared" si="8"/>
        <v>8.8593533507386482E-2</v>
      </c>
      <c r="K33" s="141">
        <f t="shared" si="8"/>
        <v>1.0746780718912856E-2</v>
      </c>
      <c r="L33" s="141">
        <f t="shared" si="8"/>
        <v>-5.6642835085409979E-4</v>
      </c>
      <c r="M33" s="141">
        <f t="shared" si="8"/>
        <v>-0.15796541411048678</v>
      </c>
      <c r="N33" s="141">
        <f t="shared" si="8"/>
        <v>-8.910025210250494E-2</v>
      </c>
      <c r="O33" s="142">
        <f t="shared" si="8"/>
        <v>3.2026901941102491E-2</v>
      </c>
      <c r="P33" s="141">
        <f t="shared" si="8"/>
        <v>-7.1644785176802506E-2</v>
      </c>
      <c r="Q33" s="141">
        <f t="shared" si="8"/>
        <v>-0.13227761096695531</v>
      </c>
      <c r="R33" s="143">
        <f>R32/Q31</f>
        <v>-5.693199950403665E-2</v>
      </c>
      <c r="S33" s="141">
        <f>S32/R31</f>
        <v>0.28496371020663636</v>
      </c>
      <c r="T33" s="141">
        <f t="shared" si="8"/>
        <v>9.4121453221675949E-2</v>
      </c>
      <c r="U33" s="141">
        <f t="shared" si="8"/>
        <v>-0.41985922946391069</v>
      </c>
      <c r="V33" s="141">
        <f>AVERAGE(Q33:U33)</f>
        <v>-4.5996735301318072E-2</v>
      </c>
    </row>
    <row r="34" spans="2:22" x14ac:dyDescent="0.25">
      <c r="B34" s="123" t="s">
        <v>80</v>
      </c>
      <c r="C34" s="116"/>
      <c r="D34" s="116">
        <f t="shared" ref="D34:R34" si="9">D7/D31</f>
        <v>1.0650892105061642</v>
      </c>
      <c r="E34" s="116">
        <f t="shared" si="9"/>
        <v>1.2742990412915887</v>
      </c>
      <c r="F34" s="116">
        <f t="shared" si="9"/>
        <v>1.1468222004405928</v>
      </c>
      <c r="G34" s="116">
        <f t="shared" si="9"/>
        <v>0.96619614909734042</v>
      </c>
      <c r="H34" s="116">
        <f t="shared" si="9"/>
        <v>1</v>
      </c>
      <c r="I34" s="116">
        <f t="shared" si="9"/>
        <v>1.2790740013223076</v>
      </c>
      <c r="J34" s="116">
        <f t="shared" si="9"/>
        <v>0.94651046145027229</v>
      </c>
      <c r="K34" s="116">
        <f t="shared" si="9"/>
        <v>1.2109224237746044</v>
      </c>
      <c r="L34" s="116">
        <f t="shared" si="9"/>
        <v>0.88851305641997014</v>
      </c>
      <c r="M34" s="116">
        <f t="shared" si="9"/>
        <v>1.0360124016217505</v>
      </c>
      <c r="N34" s="116">
        <f t="shared" si="9"/>
        <v>1.3900952137516771</v>
      </c>
      <c r="O34" s="117">
        <f t="shared" si="9"/>
        <v>0.89797091602754209</v>
      </c>
      <c r="P34" s="116">
        <f t="shared" si="9"/>
        <v>0.90132054297529551</v>
      </c>
      <c r="Q34" s="116">
        <f>Q7/Q31</f>
        <v>1.1907277296271603</v>
      </c>
      <c r="R34" s="144">
        <f t="shared" si="9"/>
        <v>1.0745622810628774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22.412280701754383</v>
      </c>
      <c r="D35" s="145">
        <f t="shared" ref="D35:R35" si="10">D7-D31</f>
        <v>4.2778057372923968</v>
      </c>
      <c r="E35" s="145">
        <f t="shared" si="10"/>
        <v>16.574622984919401</v>
      </c>
      <c r="F35" s="145">
        <f t="shared" si="10"/>
        <v>7.9375655823714624</v>
      </c>
      <c r="G35" s="145">
        <f t="shared" si="10"/>
        <v>-2.1691648822269798</v>
      </c>
      <c r="H35" s="145">
        <f t="shared" si="10"/>
        <v>0</v>
      </c>
      <c r="I35" s="145">
        <f t="shared" si="10"/>
        <v>15.709277238403445</v>
      </c>
      <c r="J35" s="145">
        <f t="shared" si="10"/>
        <v>-3.277716794731063</v>
      </c>
      <c r="K35" s="145">
        <f t="shared" si="10"/>
        <v>13.063745019920319</v>
      </c>
      <c r="L35" s="145">
        <f t="shared" si="10"/>
        <v>-6.9011725293132358</v>
      </c>
      <c r="M35" s="145">
        <f t="shared" si="10"/>
        <v>1.8770718232044175</v>
      </c>
      <c r="N35" s="145">
        <f t="shared" si="10"/>
        <v>18.521237864077662</v>
      </c>
      <c r="O35" s="146">
        <f t="shared" si="10"/>
        <v>-4.9993597951344526</v>
      </c>
      <c r="P35" s="145">
        <f t="shared" si="10"/>
        <v>-4.4888111888111908</v>
      </c>
      <c r="Q35" s="145">
        <f t="shared" si="10"/>
        <v>7.5283400809716596</v>
      </c>
      <c r="R35" s="147">
        <f t="shared" si="10"/>
        <v>2.7755406039052843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-5.693199950403665E-2</v>
      </c>
      <c r="S41" s="163">
        <f>S33</f>
        <v>0.28496371020663636</v>
      </c>
      <c r="T41" s="163">
        <f>T33</f>
        <v>9.4121453221675949E-2</v>
      </c>
      <c r="U41" s="163">
        <f>U33</f>
        <v>-0.41985922946391069</v>
      </c>
      <c r="V41" s="164">
        <f>V33</f>
        <v>-4.5996735301318072E-2</v>
      </c>
    </row>
    <row r="42" spans="2:22" x14ac:dyDescent="0.25">
      <c r="O42" s="152"/>
      <c r="P42" s="182" t="s">
        <v>85</v>
      </c>
      <c r="R42" s="166">
        <f>AVERAGE(O34:R34)</f>
        <v>1.0161453674232188</v>
      </c>
      <c r="S42" s="167">
        <f t="shared" ref="S42:V43" si="11">R42</f>
        <v>1.0161453674232188</v>
      </c>
      <c r="T42" s="167">
        <f t="shared" si="11"/>
        <v>1.0161453674232188</v>
      </c>
      <c r="U42" s="167">
        <f t="shared" si="11"/>
        <v>1.0161453674232188</v>
      </c>
      <c r="V42" s="168">
        <f t="shared" si="11"/>
        <v>1.0161453674232188</v>
      </c>
    </row>
    <row r="43" spans="2:22" x14ac:dyDescent="0.25">
      <c r="O43" s="152"/>
      <c r="P43" s="182" t="s">
        <v>111</v>
      </c>
      <c r="R43" s="166">
        <f>AVERAGE(S33:V33)</f>
        <v>-2.1692700334229105E-2</v>
      </c>
      <c r="S43" s="167">
        <f t="shared" si="11"/>
        <v>-2.1692700334229105E-2</v>
      </c>
      <c r="T43" s="167">
        <f t="shared" si="11"/>
        <v>-2.1692700334229105E-2</v>
      </c>
      <c r="U43" s="167">
        <f t="shared" si="11"/>
        <v>-2.1692700334229105E-2</v>
      </c>
      <c r="V43" s="168">
        <f t="shared" si="11"/>
        <v>-2.1692700334229105E-2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40</v>
      </c>
      <c r="S45" s="174">
        <f>R45+(R45*S41)</f>
        <v>51.398548408265455</v>
      </c>
      <c r="T45" s="174">
        <f>S45+(S45*T41)</f>
        <v>56.236254477936058</v>
      </c>
      <c r="U45" s="174">
        <f>T45+(T45*U41)</f>
        <v>32.624944004893429</v>
      </c>
      <c r="V45" s="175">
        <f>U45+(U45*V41)</f>
        <v>31.124303091280023</v>
      </c>
    </row>
    <row r="46" spans="2:22" x14ac:dyDescent="0.25">
      <c r="M46" s="14"/>
      <c r="O46" s="152"/>
      <c r="P46" s="154" t="s">
        <v>89</v>
      </c>
      <c r="Q46" s="172"/>
      <c r="R46" s="173">
        <f>R45</f>
        <v>40</v>
      </c>
      <c r="S46" s="174">
        <f>S42*S31</f>
        <v>48.604345953476546</v>
      </c>
      <c r="T46" s="174">
        <f>T42*T31</f>
        <v>53.179057627506843</v>
      </c>
      <c r="U46" s="174">
        <f>U42*U31</f>
        <v>30.85133946840492</v>
      </c>
      <c r="V46" s="175">
        <f>V42*V31</f>
        <v>34.076259238646102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40</v>
      </c>
      <c r="S47" s="180">
        <f>R47*(1+S43)</f>
        <v>39.132291986630833</v>
      </c>
      <c r="T47" s="180">
        <f>S47*(1+T43)</f>
        <v>38.283406903173294</v>
      </c>
      <c r="U47" s="180">
        <f>T47*(1+U43)</f>
        <v>37.452936429449394</v>
      </c>
      <c r="V47" s="181">
        <f>U47*(1+V43)</f>
        <v>36.640481102848419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AVERAGE(N4:R4)</f>
        <v>-6.8</v>
      </c>
      <c r="T51" s="236">
        <f>S51</f>
        <v>-6.8</v>
      </c>
      <c r="U51" s="236">
        <f>T51</f>
        <v>-6.8</v>
      </c>
      <c r="V51" s="269">
        <f>U51</f>
        <v>-6.8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-5.693199950403665E-2</v>
      </c>
      <c r="S54" s="163">
        <f>S41</f>
        <v>0.28496371020663636</v>
      </c>
      <c r="T54" s="163">
        <f>T41</f>
        <v>9.4121453221675949E-2</v>
      </c>
      <c r="U54" s="163">
        <f>U41</f>
        <v>-0.41985922946391069</v>
      </c>
      <c r="V54" s="164">
        <f>V41</f>
        <v>-4.5996735301318072E-2</v>
      </c>
    </row>
    <row r="55" spans="15:22" x14ac:dyDescent="0.25">
      <c r="O55" s="152"/>
      <c r="P55" s="182" t="s">
        <v>85</v>
      </c>
      <c r="R55" s="166">
        <f t="shared" ref="R55:V56" si="12">R42</f>
        <v>1.0161453674232188</v>
      </c>
      <c r="S55" s="167">
        <f t="shared" si="12"/>
        <v>1.0161453674232188</v>
      </c>
      <c r="T55" s="167">
        <f t="shared" si="12"/>
        <v>1.0161453674232188</v>
      </c>
      <c r="U55" s="167">
        <f t="shared" si="12"/>
        <v>1.0161453674232188</v>
      </c>
      <c r="V55" s="168">
        <f t="shared" si="12"/>
        <v>1.0161453674232188</v>
      </c>
    </row>
    <row r="56" spans="15:22" x14ac:dyDescent="0.25">
      <c r="O56" s="152"/>
      <c r="P56" s="182" t="s">
        <v>111</v>
      </c>
      <c r="R56" s="166">
        <f t="shared" si="12"/>
        <v>-2.1692700334229105E-2</v>
      </c>
      <c r="S56" s="167">
        <f t="shared" si="12"/>
        <v>-2.1692700334229105E-2</v>
      </c>
      <c r="T56" s="167">
        <f t="shared" si="12"/>
        <v>-2.1692700334229105E-2</v>
      </c>
      <c r="U56" s="167">
        <f t="shared" si="12"/>
        <v>-2.1692700334229105E-2</v>
      </c>
      <c r="V56" s="168">
        <f t="shared" si="12"/>
        <v>-2.1692700334229105E-2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39</v>
      </c>
      <c r="S58" s="174">
        <f>S45+S51</f>
        <v>44.598548408265458</v>
      </c>
      <c r="T58" s="174">
        <f>T45+T51</f>
        <v>49.43625447793606</v>
      </c>
      <c r="U58" s="174">
        <f>U45+U51</f>
        <v>25.824944004893428</v>
      </c>
      <c r="V58" s="175">
        <f>V45+V51</f>
        <v>24.324303091280022</v>
      </c>
    </row>
    <row r="59" spans="15:22" x14ac:dyDescent="0.25">
      <c r="O59" s="152"/>
      <c r="P59" s="154" t="s">
        <v>89</v>
      </c>
      <c r="Q59" s="172"/>
      <c r="R59" s="173">
        <f>R58</f>
        <v>39</v>
      </c>
      <c r="S59" s="174">
        <f>S46+S51</f>
        <v>41.804345953476549</v>
      </c>
      <c r="T59" s="174">
        <f>T46+T51</f>
        <v>46.379057627506846</v>
      </c>
      <c r="U59" s="174">
        <f>U46+U51</f>
        <v>24.051339468404919</v>
      </c>
      <c r="V59" s="175">
        <f>V46+V51</f>
        <v>27.276259238646102</v>
      </c>
    </row>
    <row r="60" spans="15:22" ht="15.75" thickBot="1" x14ac:dyDescent="0.3">
      <c r="O60" s="176"/>
      <c r="P60" s="177" t="s">
        <v>88</v>
      </c>
      <c r="Q60" s="178"/>
      <c r="R60" s="179">
        <f>R59</f>
        <v>39</v>
      </c>
      <c r="S60" s="180">
        <f>S47+S51</f>
        <v>32.332291986630835</v>
      </c>
      <c r="T60" s="180">
        <f>T47+T51</f>
        <v>31.483406903173293</v>
      </c>
      <c r="U60" s="180">
        <f>U47+U51</f>
        <v>30.652936429449394</v>
      </c>
      <c r="V60" s="181">
        <f>V47+V51</f>
        <v>29.840481102848418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3C1A-DC06-44AB-AEE0-914669FAB673}">
  <dimension ref="B1:V60"/>
  <sheetViews>
    <sheetView topLeftCell="A32" workbookViewId="0">
      <selection activeCell="S58" sqref="S58:V60"/>
    </sheetView>
  </sheetViews>
  <sheetFormatPr defaultRowHeight="15" x14ac:dyDescent="0.25"/>
  <cols>
    <col min="2" max="2" width="11.140625" customWidth="1"/>
    <col min="18" max="18" width="14.28515625" customWidth="1"/>
  </cols>
  <sheetData>
    <row r="1" spans="2:22" ht="19.5" x14ac:dyDescent="0.25">
      <c r="B1" s="69" t="s">
        <v>157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-23</v>
      </c>
      <c r="J4" s="237">
        <f t="shared" si="0"/>
        <v>-23</v>
      </c>
      <c r="K4" s="237">
        <f t="shared" si="0"/>
        <v>-17</v>
      </c>
      <c r="L4" s="237">
        <f t="shared" si="0"/>
        <v>-29</v>
      </c>
      <c r="M4" s="237">
        <f t="shared" si="0"/>
        <v>-52</v>
      </c>
      <c r="N4" s="237">
        <f t="shared" si="0"/>
        <v>-35</v>
      </c>
      <c r="O4" s="237">
        <f t="shared" si="0"/>
        <v>-38</v>
      </c>
      <c r="P4" s="237">
        <f t="shared" si="0"/>
        <v>-34</v>
      </c>
      <c r="Q4" s="237">
        <f t="shared" si="0"/>
        <v>-34</v>
      </c>
      <c r="R4" s="237">
        <f>R8-R7</f>
        <v>-24</v>
      </c>
    </row>
    <row r="5" spans="2:22" ht="15.75" thickBot="1" x14ac:dyDescent="0.3">
      <c r="B5" s="187" t="s">
        <v>184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'!B11</f>
        <v>110</v>
      </c>
      <c r="D7" s="80">
        <f>'LOAD-K and 1 by Elm '!C11</f>
        <v>124</v>
      </c>
      <c r="E7" s="80">
        <f>'LOAD-K and 1 by Elm '!D11</f>
        <v>111</v>
      </c>
      <c r="F7" s="81">
        <f>'LOAD-K and 1 by Elm '!E11</f>
        <v>120</v>
      </c>
      <c r="G7" s="81">
        <f>'LOAD-K and 1 by Elm '!F11</f>
        <v>103</v>
      </c>
      <c r="H7" s="81">
        <f>'LOAD-K and 1 by Elm '!G11</f>
        <v>122</v>
      </c>
      <c r="I7" s="81">
        <f>'LOAD-K and 1 by Elm '!H11</f>
        <v>105</v>
      </c>
      <c r="J7" s="81">
        <f>'LOAD-K and 1 by Elm '!I11</f>
        <v>103</v>
      </c>
      <c r="K7" s="81">
        <f>'LOAD-K and 1 by Elm '!J11</f>
        <v>87</v>
      </c>
      <c r="L7" s="82">
        <f>'LOAD-K and 1 by Elm '!K11</f>
        <v>100</v>
      </c>
      <c r="M7" s="82">
        <f>'LOAD-K and 1 by Elm '!L11</f>
        <v>98</v>
      </c>
      <c r="N7" s="82">
        <f>'LOAD-K and 1 by Elm '!M11</f>
        <v>88</v>
      </c>
      <c r="O7" s="81">
        <f>'LOAD-K and 1 by Elm '!N11</f>
        <v>92</v>
      </c>
      <c r="P7" s="82">
        <f>'LOAD-K and 1 by Elm '!O11</f>
        <v>89</v>
      </c>
      <c r="Q7" s="82">
        <f>'LOAD-K and 1 by Elm '!P11</f>
        <v>86</v>
      </c>
      <c r="R7" s="83">
        <f>'LOAD-K and 1 by Elm '!Q11</f>
        <v>79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'!B86</f>
        <v>0</v>
      </c>
      <c r="D8" s="80">
        <f>'LOAD-K and 1 by Elm '!C86</f>
        <v>0</v>
      </c>
      <c r="E8" s="80">
        <f>'LOAD-K and 1 by Elm '!D86</f>
        <v>0</v>
      </c>
      <c r="F8" s="81">
        <f>'LOAD-K and 1 by Elm '!E86</f>
        <v>0</v>
      </c>
      <c r="G8" s="81">
        <f>'LOAD-K and 1 by Elm '!F86</f>
        <v>0</v>
      </c>
      <c r="H8" s="81">
        <f>'LOAD-K and 1 by Elm '!G86</f>
        <v>0</v>
      </c>
      <c r="I8" s="81">
        <f>'LOAD-K and 1 by Elm '!H86</f>
        <v>82</v>
      </c>
      <c r="J8" s="81">
        <f>'LOAD-K and 1 by Elm '!I86</f>
        <v>80</v>
      </c>
      <c r="K8" s="81">
        <f>'LOAD-K and 1 by Elm '!J86</f>
        <v>70</v>
      </c>
      <c r="L8" s="82">
        <f>'LOAD-K and 1 by Elm '!K86</f>
        <v>71</v>
      </c>
      <c r="M8" s="82">
        <f>'LOAD-K and 1 by Elm '!L86</f>
        <v>46</v>
      </c>
      <c r="N8" s="82">
        <f>'LOAD-K and 1 by Elm '!M86</f>
        <v>53</v>
      </c>
      <c r="O8" s="81">
        <f>'LOAD-K and 1 by Elm '!N86</f>
        <v>54</v>
      </c>
      <c r="P8" s="82">
        <f>'LOAD-K and 1 by Elm '!O86</f>
        <v>55</v>
      </c>
      <c r="Q8" s="82">
        <f>'LOAD-K and 1 by Elm '!P86</f>
        <v>52</v>
      </c>
      <c r="R8" s="83">
        <f>'LOAD-K and 1 by Elm '!Q86</f>
        <v>55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'!B49</f>
        <v>98</v>
      </c>
      <c r="D9" s="86">
        <f>'LOAD-K and 1 by Elm '!C49</f>
        <v>107</v>
      </c>
      <c r="E9" s="86">
        <f>'LOAD-K and 1 by Elm '!D49</f>
        <v>119</v>
      </c>
      <c r="F9" s="87">
        <f>'LOAD-K and 1 by Elm '!E49</f>
        <v>106</v>
      </c>
      <c r="G9" s="87">
        <f>'LOAD-K and 1 by Elm '!F49</f>
        <v>131</v>
      </c>
      <c r="H9" s="87">
        <f>'LOAD-K and 1 by Elm '!G49</f>
        <v>106</v>
      </c>
      <c r="I9" s="87">
        <f>'LOAD-K and 1 by Elm '!H49</f>
        <v>113</v>
      </c>
      <c r="J9" s="87">
        <f>'LOAD-K and 1 by Elm '!I49</f>
        <v>108</v>
      </c>
      <c r="K9" s="87">
        <f>'LOAD-K and 1 by Elm '!J49</f>
        <v>98</v>
      </c>
      <c r="L9" s="87">
        <f>'LOAD-K and 1 by Elm '!K49</f>
        <v>89</v>
      </c>
      <c r="M9" s="87">
        <f>'LOAD-K and 1 by Elm '!L49</f>
        <v>92</v>
      </c>
      <c r="N9" s="87">
        <f>'LOAD-K and 1 by Elm '!M49</f>
        <v>75</v>
      </c>
      <c r="O9" s="87">
        <f>'LOAD-K and 1 by Elm '!N49</f>
        <v>89</v>
      </c>
      <c r="P9" s="87">
        <f>'LOAD-K and 1 by Elm '!O49</f>
        <v>85</v>
      </c>
      <c r="Q9" s="88">
        <f>'LOAD-K and 1 by Elm '!P49</f>
        <v>87</v>
      </c>
      <c r="R9" s="89">
        <f>'LOAD-K and 1 by Elm '!Q49</f>
        <v>77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14</v>
      </c>
      <c r="E10" s="91">
        <f t="shared" si="1"/>
        <v>-13</v>
      </c>
      <c r="F10" s="91">
        <f t="shared" si="1"/>
        <v>9</v>
      </c>
      <c r="G10" s="91">
        <f t="shared" si="1"/>
        <v>-17</v>
      </c>
      <c r="H10" s="91">
        <f t="shared" si="1"/>
        <v>19</v>
      </c>
      <c r="I10" s="92">
        <f t="shared" si="1"/>
        <v>-17</v>
      </c>
      <c r="J10" s="93">
        <f t="shared" si="1"/>
        <v>-2</v>
      </c>
      <c r="K10" s="93">
        <f t="shared" si="1"/>
        <v>-16</v>
      </c>
      <c r="L10" s="93">
        <f t="shared" si="1"/>
        <v>13</v>
      </c>
      <c r="M10" s="93">
        <f t="shared" si="1"/>
        <v>-2</v>
      </c>
      <c r="N10" s="93">
        <f t="shared" si="1"/>
        <v>-10</v>
      </c>
      <c r="O10" s="93">
        <f t="shared" si="1"/>
        <v>4</v>
      </c>
      <c r="P10" s="93">
        <f t="shared" si="1"/>
        <v>-3</v>
      </c>
      <c r="Q10" s="93">
        <f t="shared" si="1"/>
        <v>-3</v>
      </c>
      <c r="R10" s="94">
        <f t="shared" si="1"/>
        <v>-7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0.12727272727272726</v>
      </c>
      <c r="E11" s="95">
        <f t="shared" si="2"/>
        <v>-0.10483870967741936</v>
      </c>
      <c r="F11" s="95">
        <f t="shared" si="2"/>
        <v>8.1081081081081086E-2</v>
      </c>
      <c r="G11" s="95">
        <f t="shared" si="2"/>
        <v>-0.14166666666666666</v>
      </c>
      <c r="H11" s="95">
        <f t="shared" si="2"/>
        <v>0.18446601941747573</v>
      </c>
      <c r="I11" s="95">
        <f t="shared" si="2"/>
        <v>-0.13934426229508196</v>
      </c>
      <c r="J11" s="96">
        <f t="shared" si="2"/>
        <v>-1.9047619047619049E-2</v>
      </c>
      <c r="K11" s="96">
        <f t="shared" si="2"/>
        <v>-0.1553398058252427</v>
      </c>
      <c r="L11" s="96">
        <f t="shared" si="2"/>
        <v>0.14942528735632185</v>
      </c>
      <c r="M11" s="96">
        <f t="shared" si="2"/>
        <v>-0.02</v>
      </c>
      <c r="N11" s="97">
        <f t="shared" si="2"/>
        <v>-0.10204081632653061</v>
      </c>
      <c r="O11" s="98">
        <f t="shared" si="2"/>
        <v>4.5454545454545456E-2</v>
      </c>
      <c r="P11" s="97">
        <f t="shared" si="2"/>
        <v>-3.2608695652173912E-2</v>
      </c>
      <c r="Q11" s="97">
        <f t="shared" si="2"/>
        <v>-3.3707865168539325E-2</v>
      </c>
      <c r="R11" s="99">
        <f t="shared" si="2"/>
        <v>-8.1395348837209308E-2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Elem'!C11</f>
        <v>163</v>
      </c>
      <c r="D16" s="112">
        <f>'LOAD-Births by Elem'!D11</f>
        <v>168</v>
      </c>
      <c r="E16" s="112">
        <f>'LOAD-Births by Elem'!E11</f>
        <v>157</v>
      </c>
      <c r="F16" s="112">
        <f>'LOAD-Births by Elem'!F11</f>
        <v>155</v>
      </c>
      <c r="G16" s="112">
        <f>'LOAD-Births by Elem'!G11</f>
        <v>153</v>
      </c>
      <c r="H16" s="112">
        <f>'LOAD-Births by Elem'!H11</f>
        <v>135</v>
      </c>
      <c r="I16" s="112">
        <f>'LOAD-Births by Elem'!I11</f>
        <v>155</v>
      </c>
      <c r="J16" s="112">
        <f>'LOAD-Births by Elem'!J11</f>
        <v>132</v>
      </c>
      <c r="K16" s="112">
        <f>'LOAD-Births by Elem'!K11</f>
        <v>129</v>
      </c>
      <c r="L16" s="112">
        <f>'LOAD-Births by Elem'!L11</f>
        <v>124</v>
      </c>
      <c r="M16" s="112">
        <f>'LOAD-Births by Elem'!M11</f>
        <v>121</v>
      </c>
      <c r="N16" s="112">
        <f>'LOAD-Births by Elem'!N11</f>
        <v>123</v>
      </c>
      <c r="O16" s="112">
        <f>'LOAD-Births by Elem'!O11</f>
        <v>128</v>
      </c>
      <c r="P16" s="112">
        <f>'LOAD-Births by Elem'!P11</f>
        <v>101</v>
      </c>
      <c r="Q16" s="112">
        <f>'LOAD-Births by Elem'!Q11</f>
        <v>92</v>
      </c>
      <c r="R16" s="206">
        <f>'LOAD-Births by Elem'!R11</f>
        <v>108</v>
      </c>
      <c r="S16" s="112">
        <f>'LOAD-Births by Elem'!S11</f>
        <v>105</v>
      </c>
      <c r="T16" s="112">
        <f>'LOAD-Births by Elem'!T11</f>
        <v>85</v>
      </c>
      <c r="U16" s="112">
        <f>'LOAD-Births by Elem'!U11</f>
        <v>98</v>
      </c>
      <c r="V16" s="113">
        <f>'LOAD-Births by Elem'!V11</f>
        <v>99</v>
      </c>
    </row>
    <row r="17" spans="2:22" x14ac:dyDescent="0.25">
      <c r="B17" s="115" t="s">
        <v>71</v>
      </c>
      <c r="C17" s="116">
        <f>C7/C16</f>
        <v>0.67484662576687116</v>
      </c>
      <c r="D17" s="116">
        <f t="shared" ref="D17:R17" si="3">D7/D16</f>
        <v>0.73809523809523814</v>
      </c>
      <c r="E17" s="116">
        <f t="shared" si="3"/>
        <v>0.70700636942675155</v>
      </c>
      <c r="F17" s="116">
        <f t="shared" si="3"/>
        <v>0.77419354838709675</v>
      </c>
      <c r="G17" s="116">
        <f t="shared" si="3"/>
        <v>0.67320261437908502</v>
      </c>
      <c r="H17" s="116">
        <f t="shared" si="3"/>
        <v>0.90370370370370368</v>
      </c>
      <c r="I17" s="116">
        <f t="shared" si="3"/>
        <v>0.67741935483870963</v>
      </c>
      <c r="J17" s="116">
        <f t="shared" si="3"/>
        <v>0.78030303030303028</v>
      </c>
      <c r="K17" s="116">
        <f t="shared" si="3"/>
        <v>0.67441860465116277</v>
      </c>
      <c r="L17" s="116">
        <f t="shared" si="3"/>
        <v>0.80645161290322576</v>
      </c>
      <c r="M17" s="116">
        <f t="shared" si="3"/>
        <v>0.80991735537190079</v>
      </c>
      <c r="N17" s="116">
        <f t="shared" si="3"/>
        <v>0.71544715447154472</v>
      </c>
      <c r="O17" s="117">
        <f t="shared" si="3"/>
        <v>0.71875</v>
      </c>
      <c r="P17" s="116">
        <f t="shared" si="3"/>
        <v>0.88118811881188119</v>
      </c>
      <c r="Q17" s="116">
        <f t="shared" si="3"/>
        <v>0.93478260869565222</v>
      </c>
      <c r="R17" s="118">
        <f t="shared" si="3"/>
        <v>0.73148148148148151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Elem'!B11</f>
        <v>175</v>
      </c>
      <c r="D20" s="113">
        <f>'LOAD-Births by Elem'!C11</f>
        <v>163</v>
      </c>
      <c r="E20" s="113">
        <f>'LOAD-Births by Elem'!D11</f>
        <v>168</v>
      </c>
      <c r="F20" s="113">
        <f>'LOAD-Births by Elem'!E11</f>
        <v>157</v>
      </c>
      <c r="G20" s="113">
        <f>'LOAD-Births by Elem'!F11</f>
        <v>155</v>
      </c>
      <c r="H20" s="113">
        <f>'LOAD-Births by Elem'!G11</f>
        <v>153</v>
      </c>
      <c r="I20" s="113">
        <f>'LOAD-Births by Elem'!H11</f>
        <v>135</v>
      </c>
      <c r="J20" s="113">
        <f>'LOAD-Births by Elem'!I11</f>
        <v>155</v>
      </c>
      <c r="K20" s="113">
        <f>'LOAD-Births by Elem'!J11</f>
        <v>132</v>
      </c>
      <c r="L20" s="113">
        <f>'LOAD-Births by Elem'!K11</f>
        <v>129</v>
      </c>
      <c r="M20" s="113">
        <f>'LOAD-Births by Elem'!L11</f>
        <v>124</v>
      </c>
      <c r="N20" s="113">
        <f>'LOAD-Births by Elem'!M11</f>
        <v>121</v>
      </c>
      <c r="O20" s="113">
        <f>'LOAD-Births by Elem'!N11</f>
        <v>123</v>
      </c>
      <c r="P20" s="113">
        <f>'LOAD-Births by Elem'!O11</f>
        <v>128</v>
      </c>
      <c r="Q20" s="113">
        <f>'LOAD-Births by Elem'!P11</f>
        <v>101</v>
      </c>
      <c r="R20" s="114">
        <f>'LOAD-Births by Elem'!Q11</f>
        <v>92</v>
      </c>
      <c r="S20" s="113">
        <f>'LOAD-Births by Elem'!R11</f>
        <v>108</v>
      </c>
      <c r="T20" s="113">
        <f>'LOAD-Births by Elem'!S11</f>
        <v>105</v>
      </c>
      <c r="U20" s="113">
        <f>'LOAD-Births by Elem'!T11</f>
        <v>85</v>
      </c>
      <c r="V20" s="113">
        <f>'LOAD-Births by Elem'!U11</f>
        <v>98</v>
      </c>
    </row>
    <row r="21" spans="2:22" x14ac:dyDescent="0.25">
      <c r="B21" s="115" t="s">
        <v>71</v>
      </c>
      <c r="C21" s="116">
        <f>C20/C7</f>
        <v>1.5909090909090908</v>
      </c>
      <c r="D21" s="116">
        <f t="shared" ref="D21:R21" si="4">D20/D7</f>
        <v>1.314516129032258</v>
      </c>
      <c r="E21" s="116">
        <f t="shared" si="4"/>
        <v>1.5135135135135136</v>
      </c>
      <c r="F21" s="116">
        <f t="shared" si="4"/>
        <v>1.3083333333333333</v>
      </c>
      <c r="G21" s="116">
        <f t="shared" si="4"/>
        <v>1.5048543689320388</v>
      </c>
      <c r="H21" s="116">
        <f t="shared" si="4"/>
        <v>1.2540983606557377</v>
      </c>
      <c r="I21" s="116">
        <f t="shared" si="4"/>
        <v>1.2857142857142858</v>
      </c>
      <c r="J21" s="116">
        <f t="shared" si="4"/>
        <v>1.5048543689320388</v>
      </c>
      <c r="K21" s="116">
        <f t="shared" si="4"/>
        <v>1.5172413793103448</v>
      </c>
      <c r="L21" s="116">
        <f t="shared" si="4"/>
        <v>1.29</v>
      </c>
      <c r="M21" s="116">
        <f>M20/M7</f>
        <v>1.2653061224489797</v>
      </c>
      <c r="N21" s="116">
        <f t="shared" si="4"/>
        <v>1.375</v>
      </c>
      <c r="O21" s="117">
        <f t="shared" si="4"/>
        <v>1.3369565217391304</v>
      </c>
      <c r="P21" s="116">
        <f>P20/P7</f>
        <v>1.4382022471910112</v>
      </c>
      <c r="Q21" s="116">
        <f t="shared" si="4"/>
        <v>1.1744186046511629</v>
      </c>
      <c r="R21" s="118">
        <f t="shared" si="4"/>
        <v>1.1645569620253164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170.84778121775025</v>
      </c>
      <c r="D31" s="134">
        <f t="shared" ref="D31:V31" si="6">(D25*D16)+(D27*D20)</f>
        <v>167.03673880221439</v>
      </c>
      <c r="E31" s="134">
        <f t="shared" si="6"/>
        <v>160.69994799791991</v>
      </c>
      <c r="F31" s="134">
        <f t="shared" si="6"/>
        <v>154.90293809024132</v>
      </c>
      <c r="G31" s="134">
        <f t="shared" si="6"/>
        <v>153.63436830835118</v>
      </c>
      <c r="H31" s="134">
        <f t="shared" si="6"/>
        <v>140.89638424177011</v>
      </c>
      <c r="I31" s="134">
        <f t="shared" si="6"/>
        <v>148.54368932038835</v>
      </c>
      <c r="J31" s="134">
        <f t="shared" si="6"/>
        <v>139.36882546652032</v>
      </c>
      <c r="K31" s="134">
        <f t="shared" si="6"/>
        <v>129.911781445646</v>
      </c>
      <c r="L31" s="134">
        <f t="shared" si="6"/>
        <v>125.57565605806812</v>
      </c>
      <c r="M31" s="134">
        <f t="shared" si="6"/>
        <v>119.90124309392266</v>
      </c>
      <c r="N31" s="134">
        <f t="shared" si="6"/>
        <v>122.83252427184468</v>
      </c>
      <c r="O31" s="135">
        <f t="shared" si="6"/>
        <v>126.33226632522408</v>
      </c>
      <c r="P31" s="134">
        <f t="shared" si="6"/>
        <v>110.46363636363637</v>
      </c>
      <c r="Q31" s="134">
        <f t="shared" si="6"/>
        <v>94.601214574898776</v>
      </c>
      <c r="R31" s="136">
        <f t="shared" si="6"/>
        <v>102.51153681251516</v>
      </c>
      <c r="S31" s="134">
        <f t="shared" si="6"/>
        <v>105.99206974911446</v>
      </c>
      <c r="T31" s="134">
        <f t="shared" si="6"/>
        <v>91.490278519009905</v>
      </c>
      <c r="U31" s="134">
        <f t="shared" si="6"/>
        <v>93.812098492140052</v>
      </c>
      <c r="V31" s="134">
        <f t="shared" si="6"/>
        <v>98.696223342698843</v>
      </c>
    </row>
    <row r="32" spans="2:22" x14ac:dyDescent="0.25">
      <c r="B32" s="137" t="s">
        <v>78</v>
      </c>
      <c r="C32" s="138"/>
      <c r="D32" s="138">
        <f t="shared" ref="D32:V32" si="7">D31-C31</f>
        <v>-3.8110424155358658</v>
      </c>
      <c r="E32" s="138">
        <f t="shared" si="7"/>
        <v>-6.3367908042944805</v>
      </c>
      <c r="F32" s="138">
        <f t="shared" si="7"/>
        <v>-5.7970099076785857</v>
      </c>
      <c r="G32" s="138">
        <f t="shared" si="7"/>
        <v>-1.268569781890136</v>
      </c>
      <c r="H32" s="138">
        <f t="shared" si="7"/>
        <v>-12.737984066581078</v>
      </c>
      <c r="I32" s="138">
        <f t="shared" si="7"/>
        <v>7.6473050786182455</v>
      </c>
      <c r="J32" s="138">
        <f t="shared" si="7"/>
        <v>-9.1748638538680325</v>
      </c>
      <c r="K32" s="138">
        <f t="shared" si="7"/>
        <v>-9.4570440208743207</v>
      </c>
      <c r="L32" s="138">
        <f t="shared" si="7"/>
        <v>-4.33612538757788</v>
      </c>
      <c r="M32" s="138">
        <f t="shared" si="7"/>
        <v>-5.6744129641454606</v>
      </c>
      <c r="N32" s="138">
        <f t="shared" si="7"/>
        <v>2.9312811779220169</v>
      </c>
      <c r="O32" s="138">
        <f t="shared" si="7"/>
        <v>3.499742053379407</v>
      </c>
      <c r="P32" s="138">
        <f t="shared" si="7"/>
        <v>-15.868629961587715</v>
      </c>
      <c r="Q32" s="138">
        <f t="shared" si="7"/>
        <v>-15.862421788737592</v>
      </c>
      <c r="R32" s="139">
        <f t="shared" si="7"/>
        <v>7.9103222376163842</v>
      </c>
      <c r="S32" s="138">
        <f t="shared" si="7"/>
        <v>3.4805329365993032</v>
      </c>
      <c r="T32" s="138">
        <f t="shared" si="7"/>
        <v>-14.501791230104558</v>
      </c>
      <c r="U32" s="138">
        <f t="shared" si="7"/>
        <v>2.3218199731301468</v>
      </c>
      <c r="V32" s="138">
        <f t="shared" si="7"/>
        <v>4.8841248505587913</v>
      </c>
    </row>
    <row r="33" spans="2:22" x14ac:dyDescent="0.25">
      <c r="B33" s="140" t="s">
        <v>79</v>
      </c>
      <c r="C33" s="141"/>
      <c r="D33" s="141">
        <f t="shared" ref="D33:V33" si="8">D32/C31</f>
        <v>-2.2306654428708009E-2</v>
      </c>
      <c r="E33" s="141">
        <f t="shared" si="8"/>
        <v>-3.7936509355572225E-2</v>
      </c>
      <c r="F33" s="141">
        <f t="shared" si="8"/>
        <v>-3.6073502075766831E-2</v>
      </c>
      <c r="G33" s="141">
        <f t="shared" si="8"/>
        <v>-8.1894494548005875E-3</v>
      </c>
      <c r="H33" s="141">
        <f t="shared" si="8"/>
        <v>-8.2911032256892947E-2</v>
      </c>
      <c r="I33" s="141">
        <f t="shared" si="8"/>
        <v>5.427609175190691E-2</v>
      </c>
      <c r="J33" s="141">
        <f t="shared" si="8"/>
        <v>-6.1765423329961266E-2</v>
      </c>
      <c r="K33" s="141">
        <f t="shared" si="8"/>
        <v>-6.7856236781920251E-2</v>
      </c>
      <c r="L33" s="141">
        <f t="shared" si="8"/>
        <v>-3.3377460760878552E-2</v>
      </c>
      <c r="M33" s="141">
        <f t="shared" si="8"/>
        <v>-4.5187205404855893E-2</v>
      </c>
      <c r="N33" s="141">
        <f t="shared" si="8"/>
        <v>2.4447462780897496E-2</v>
      </c>
      <c r="O33" s="142">
        <f t="shared" si="8"/>
        <v>2.8491981860065119E-2</v>
      </c>
      <c r="P33" s="141">
        <f t="shared" si="8"/>
        <v>-0.12561026904034342</v>
      </c>
      <c r="Q33" s="141">
        <f t="shared" si="8"/>
        <v>-0.14359858421209243</v>
      </c>
      <c r="R33" s="143">
        <f t="shared" si="8"/>
        <v>8.3617554733967314E-2</v>
      </c>
      <c r="S33" s="141">
        <f t="shared" si="8"/>
        <v>3.3952597383891538E-2</v>
      </c>
      <c r="T33" s="141">
        <f t="shared" si="8"/>
        <v>-0.13681958720525614</v>
      </c>
      <c r="U33" s="141">
        <f t="shared" si="8"/>
        <v>2.5377777953181305E-2</v>
      </c>
      <c r="V33" s="141">
        <f t="shared" si="8"/>
        <v>5.2062846147376211E-2</v>
      </c>
    </row>
    <row r="34" spans="2:22" x14ac:dyDescent="0.25">
      <c r="B34" s="123" t="s">
        <v>80</v>
      </c>
      <c r="C34" s="116"/>
      <c r="D34" s="116">
        <f t="shared" ref="D34:P34" si="9">D7/D31</f>
        <v>0.74235165801953595</v>
      </c>
      <c r="E34" s="116">
        <f t="shared" si="9"/>
        <v>0.69072828823464694</v>
      </c>
      <c r="F34" s="116">
        <f t="shared" si="9"/>
        <v>0.77467865670883518</v>
      </c>
      <c r="G34" s="116">
        <f t="shared" si="9"/>
        <v>0.67042290819508754</v>
      </c>
      <c r="H34" s="116">
        <f t="shared" si="9"/>
        <v>0.86588453391859233</v>
      </c>
      <c r="I34" s="116">
        <f t="shared" si="9"/>
        <v>0.70686274509803915</v>
      </c>
      <c r="J34" s="116">
        <f t="shared" si="9"/>
        <v>0.73904619383294601</v>
      </c>
      <c r="K34" s="116">
        <f t="shared" si="9"/>
        <v>0.66968522047709789</v>
      </c>
      <c r="L34" s="116">
        <f t="shared" si="9"/>
        <v>0.79633269010164243</v>
      </c>
      <c r="M34" s="116">
        <f t="shared" si="9"/>
        <v>0.81733931585040631</v>
      </c>
      <c r="N34" s="116">
        <f t="shared" si="9"/>
        <v>0.71642262928053424</v>
      </c>
      <c r="O34" s="117">
        <f t="shared" si="9"/>
        <v>0.72823834065605497</v>
      </c>
      <c r="P34" s="116">
        <f t="shared" si="9"/>
        <v>0.80569500452637643</v>
      </c>
      <c r="Q34" s="116">
        <f>Q7/Q31</f>
        <v>0.90907923736973884</v>
      </c>
      <c r="R34" s="144">
        <f>R7/R31</f>
        <v>0.77064496793647963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-60.847781217750253</v>
      </c>
      <c r="D35" s="145">
        <f t="shared" ref="D35:R35" si="10">D7-D31</f>
        <v>-43.036738802214387</v>
      </c>
      <c r="E35" s="145">
        <f t="shared" si="10"/>
        <v>-49.699947997919907</v>
      </c>
      <c r="F35" s="145">
        <f t="shared" si="10"/>
        <v>-34.902938090241321</v>
      </c>
      <c r="G35" s="145">
        <f t="shared" si="10"/>
        <v>-50.634368308351185</v>
      </c>
      <c r="H35" s="145">
        <f t="shared" si="10"/>
        <v>-18.896384241770107</v>
      </c>
      <c r="I35" s="145">
        <f t="shared" si="10"/>
        <v>-43.543689320388353</v>
      </c>
      <c r="J35" s="145">
        <f t="shared" si="10"/>
        <v>-36.36882546652032</v>
      </c>
      <c r="K35" s="145">
        <f t="shared" si="10"/>
        <v>-42.911781445646</v>
      </c>
      <c r="L35" s="145">
        <f t="shared" si="10"/>
        <v>-25.57565605806812</v>
      </c>
      <c r="M35" s="145">
        <f t="shared" si="10"/>
        <v>-21.901243093922659</v>
      </c>
      <c r="N35" s="145">
        <f t="shared" si="10"/>
        <v>-34.832524271844676</v>
      </c>
      <c r="O35" s="146">
        <f t="shared" si="10"/>
        <v>-34.332266325224083</v>
      </c>
      <c r="P35" s="145">
        <f t="shared" si="10"/>
        <v>-21.463636363636368</v>
      </c>
      <c r="Q35" s="145">
        <f t="shared" si="10"/>
        <v>-8.6012145748987763</v>
      </c>
      <c r="R35" s="147">
        <f t="shared" si="10"/>
        <v>-23.51153681251516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8.3617554733967314E-2</v>
      </c>
      <c r="S41" s="163">
        <f>S33</f>
        <v>3.3952597383891538E-2</v>
      </c>
      <c r="T41" s="163">
        <f>T33</f>
        <v>-0.13681958720525614</v>
      </c>
      <c r="U41" s="163">
        <f>U33</f>
        <v>2.5377777953181305E-2</v>
      </c>
      <c r="V41" s="164">
        <f>V33</f>
        <v>5.2062846147376211E-2</v>
      </c>
    </row>
    <row r="42" spans="2:22" x14ac:dyDescent="0.25">
      <c r="O42" s="152"/>
      <c r="P42" s="182" t="s">
        <v>85</v>
      </c>
      <c r="R42" s="166">
        <f>AVERAGE(O34:R34)</f>
        <v>0.80341438762216244</v>
      </c>
      <c r="S42" s="167">
        <f t="shared" ref="S42:V43" si="11">R42</f>
        <v>0.80341438762216244</v>
      </c>
      <c r="T42" s="167">
        <f t="shared" si="11"/>
        <v>0.80341438762216244</v>
      </c>
      <c r="U42" s="167">
        <f t="shared" si="11"/>
        <v>0.80341438762216244</v>
      </c>
      <c r="V42" s="168">
        <f t="shared" si="11"/>
        <v>0.80341438762216244</v>
      </c>
    </row>
    <row r="43" spans="2:22" x14ac:dyDescent="0.25">
      <c r="O43" s="152"/>
      <c r="P43" s="182" t="s">
        <v>111</v>
      </c>
      <c r="R43" s="166">
        <f>AVERAGE(S33:V33)</f>
        <v>-6.3565914302017735E-3</v>
      </c>
      <c r="S43" s="167">
        <f t="shared" si="11"/>
        <v>-6.3565914302017735E-3</v>
      </c>
      <c r="T43" s="167">
        <f t="shared" si="11"/>
        <v>-6.3565914302017735E-3</v>
      </c>
      <c r="U43" s="167">
        <f t="shared" si="11"/>
        <v>-6.3565914302017735E-3</v>
      </c>
      <c r="V43" s="168">
        <f t="shared" si="11"/>
        <v>-6.3565914302017735E-3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79</v>
      </c>
      <c r="S45" s="174">
        <f>R45+(R45*S41)</f>
        <v>81.682255193327435</v>
      </c>
      <c r="T45" s="174">
        <f>S45+(S45*T41)</f>
        <v>70.506522755781987</v>
      </c>
      <c r="U45" s="174">
        <f>T45+(T45*U41)</f>
        <v>72.295821634529148</v>
      </c>
      <c r="V45" s="175">
        <f>U45+(U45*V41)</f>
        <v>76.059747873385788</v>
      </c>
    </row>
    <row r="46" spans="2:22" x14ac:dyDescent="0.25">
      <c r="M46" s="14"/>
      <c r="O46" s="152"/>
      <c r="P46" s="154" t="s">
        <v>89</v>
      </c>
      <c r="Q46" s="172"/>
      <c r="R46" s="173">
        <f>R45</f>
        <v>79</v>
      </c>
      <c r="S46" s="174">
        <f>S42*S31</f>
        <v>85.155553810290328</v>
      </c>
      <c r="T46" s="174">
        <f>T42*T31</f>
        <v>73.504606089731425</v>
      </c>
      <c r="U46" s="174">
        <f>U42*U31</f>
        <v>75.369989661612692</v>
      </c>
      <c r="V46" s="175">
        <f>V42*V31</f>
        <v>79.293965837494568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79</v>
      </c>
      <c r="S47" s="180">
        <f>R47*(1+S43)</f>
        <v>78.497829277014063</v>
      </c>
      <c r="T47" s="180">
        <f>S47*(1+T43)</f>
        <v>77.998850648142351</v>
      </c>
      <c r="U47" s="180">
        <f>T47*(1+U43)</f>
        <v>77.503043822546786</v>
      </c>
      <c r="V47" s="181">
        <f>U47*(1+V43)</f>
        <v>77.010388638369832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AVERAGE(P4:R4,N4)</f>
        <v>-31.75</v>
      </c>
      <c r="T51" s="223">
        <f>S51</f>
        <v>-31.75</v>
      </c>
      <c r="U51" s="223">
        <f>T51</f>
        <v>-31.75</v>
      </c>
      <c r="V51" s="224">
        <f>U51</f>
        <v>-31.75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8.3617554733967314E-2</v>
      </c>
      <c r="S54" s="163">
        <f>S41</f>
        <v>3.3952597383891538E-2</v>
      </c>
      <c r="T54" s="163">
        <f>T41</f>
        <v>-0.13681958720525614</v>
      </c>
      <c r="U54" s="163">
        <f>U41</f>
        <v>2.5377777953181305E-2</v>
      </c>
      <c r="V54" s="164">
        <f>V41</f>
        <v>5.2062846147376211E-2</v>
      </c>
    </row>
    <row r="55" spans="15:22" x14ac:dyDescent="0.25">
      <c r="O55" s="152"/>
      <c r="P55" s="182" t="s">
        <v>85</v>
      </c>
      <c r="R55" s="166">
        <f t="shared" ref="R55:V56" si="12">R42</f>
        <v>0.80341438762216244</v>
      </c>
      <c r="S55" s="167">
        <f t="shared" si="12"/>
        <v>0.80341438762216244</v>
      </c>
      <c r="T55" s="167">
        <f t="shared" si="12"/>
        <v>0.80341438762216244</v>
      </c>
      <c r="U55" s="167">
        <f t="shared" si="12"/>
        <v>0.80341438762216244</v>
      </c>
      <c r="V55" s="168">
        <f t="shared" si="12"/>
        <v>0.80341438762216244</v>
      </c>
    </row>
    <row r="56" spans="15:22" x14ac:dyDescent="0.25">
      <c r="O56" s="152"/>
      <c r="P56" s="182" t="s">
        <v>111</v>
      </c>
      <c r="R56" s="166">
        <f t="shared" si="12"/>
        <v>-6.3565914302017735E-3</v>
      </c>
      <c r="S56" s="167">
        <f t="shared" si="12"/>
        <v>-6.3565914302017735E-3</v>
      </c>
      <c r="T56" s="167">
        <f t="shared" si="12"/>
        <v>-6.3565914302017735E-3</v>
      </c>
      <c r="U56" s="167">
        <f t="shared" si="12"/>
        <v>-6.3565914302017735E-3</v>
      </c>
      <c r="V56" s="168">
        <f t="shared" si="12"/>
        <v>-6.3565914302017735E-3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55</v>
      </c>
      <c r="S58" s="174">
        <f>S45+S51</f>
        <v>49.932255193327435</v>
      </c>
      <c r="T58" s="174">
        <f>T45+T51</f>
        <v>38.756522755781987</v>
      </c>
      <c r="U58" s="174">
        <f>U45+U51</f>
        <v>40.545821634529148</v>
      </c>
      <c r="V58" s="175">
        <f>V45+V51</f>
        <v>44.309747873385788</v>
      </c>
    </row>
    <row r="59" spans="15:22" x14ac:dyDescent="0.25">
      <c r="O59" s="152"/>
      <c r="P59" s="154" t="s">
        <v>89</v>
      </c>
      <c r="Q59" s="172"/>
      <c r="R59" s="173">
        <f>R58</f>
        <v>55</v>
      </c>
      <c r="S59" s="174">
        <f>S46+S51</f>
        <v>53.405553810290328</v>
      </c>
      <c r="T59" s="174">
        <f>T46+T51</f>
        <v>41.754606089731425</v>
      </c>
      <c r="U59" s="174">
        <f>U46+U51</f>
        <v>43.619989661612692</v>
      </c>
      <c r="V59" s="175">
        <f>V46+V51</f>
        <v>47.543965837494568</v>
      </c>
    </row>
    <row r="60" spans="15:22" ht="15.75" thickBot="1" x14ac:dyDescent="0.3">
      <c r="O60" s="176"/>
      <c r="P60" s="177" t="s">
        <v>88</v>
      </c>
      <c r="Q60" s="178"/>
      <c r="R60" s="179">
        <f>R59</f>
        <v>55</v>
      </c>
      <c r="S60" s="180">
        <f>S47+S51</f>
        <v>46.747829277014063</v>
      </c>
      <c r="T60" s="180">
        <f>T47+T51</f>
        <v>46.248850648142351</v>
      </c>
      <c r="U60" s="180">
        <f>U47+U51</f>
        <v>45.753043822546786</v>
      </c>
      <c r="V60" s="181">
        <f>V47+V51</f>
        <v>45.260388638369832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20AB-4C43-40BE-8C2C-AD7F754A3B38}">
  <dimension ref="B1:V62"/>
  <sheetViews>
    <sheetView topLeftCell="D25" workbookViewId="0">
      <selection activeCell="R44" sqref="R44"/>
    </sheetView>
  </sheetViews>
  <sheetFormatPr defaultColWidth="13.5703125" defaultRowHeight="15" x14ac:dyDescent="0.25"/>
  <sheetData>
    <row r="1" spans="2:22" ht="19.5" x14ac:dyDescent="0.25">
      <c r="B1" s="69" t="s">
        <v>158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I3" s="271">
        <f t="shared" ref="I3:Q3" si="0">I4/I7</f>
        <v>-0.47872340425531917</v>
      </c>
      <c r="J3" s="271">
        <f t="shared" si="0"/>
        <v>-0.30864197530864196</v>
      </c>
      <c r="K3" s="271">
        <f t="shared" si="0"/>
        <v>-0.31182795698924731</v>
      </c>
      <c r="L3" s="271">
        <f t="shared" si="0"/>
        <v>-0.27722772277227725</v>
      </c>
      <c r="M3" s="271">
        <f t="shared" si="0"/>
        <v>-0.4375</v>
      </c>
      <c r="N3" s="271">
        <f t="shared" si="0"/>
        <v>-0.25675675675675674</v>
      </c>
      <c r="O3" s="271">
        <f t="shared" si="0"/>
        <v>-0.31707317073170732</v>
      </c>
      <c r="P3" s="271">
        <f t="shared" si="0"/>
        <v>-0.37681159420289856</v>
      </c>
      <c r="Q3" s="271">
        <f t="shared" si="0"/>
        <v>-0.35294117647058826</v>
      </c>
      <c r="R3" s="271">
        <f>R4/R7</f>
        <v>-0.44067796610169491</v>
      </c>
      <c r="S3" s="270">
        <f>AVERAGE(P3:R3,N3)</f>
        <v>-0.3567968733829846</v>
      </c>
      <c r="T3" s="270">
        <v>-0.30696731111590997</v>
      </c>
      <c r="U3" s="270">
        <v>-0.30696731111590997</v>
      </c>
      <c r="V3" s="270">
        <v>-0.30696731111590997</v>
      </c>
    </row>
    <row r="4" spans="2:22" ht="15.75" thickBot="1" x14ac:dyDescent="0.3">
      <c r="B4" s="70"/>
      <c r="I4" s="237">
        <f t="shared" ref="I4:Q4" si="1">I8-I7</f>
        <v>-45</v>
      </c>
      <c r="J4" s="237">
        <f t="shared" si="1"/>
        <v>-25</v>
      </c>
      <c r="K4" s="237">
        <f t="shared" si="1"/>
        <v>-29</v>
      </c>
      <c r="L4" s="237">
        <f t="shared" si="1"/>
        <v>-28</v>
      </c>
      <c r="M4" s="237">
        <f t="shared" si="1"/>
        <v>-35</v>
      </c>
      <c r="N4" s="237">
        <f t="shared" si="1"/>
        <v>-19</v>
      </c>
      <c r="O4" s="237">
        <f t="shared" si="1"/>
        <v>-26</v>
      </c>
      <c r="P4" s="237">
        <f t="shared" si="1"/>
        <v>-26</v>
      </c>
      <c r="Q4" s="237">
        <f t="shared" si="1"/>
        <v>-24</v>
      </c>
      <c r="R4" s="237">
        <f>R8-R7</f>
        <v>-26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'!B12</f>
        <v>95</v>
      </c>
      <c r="D7" s="80">
        <f>'LOAD-K and 1 by Elm '!C12</f>
        <v>97</v>
      </c>
      <c r="E7" s="80">
        <f>'LOAD-K and 1 by Elm '!D12</f>
        <v>91</v>
      </c>
      <c r="F7" s="81">
        <f>'LOAD-K and 1 by Elm '!E12</f>
        <v>98</v>
      </c>
      <c r="G7" s="81">
        <f>'LOAD-K and 1 by Elm '!F12</f>
        <v>93</v>
      </c>
      <c r="H7" s="81">
        <f>'LOAD-K and 1 by Elm '!G12</f>
        <v>91</v>
      </c>
      <c r="I7" s="81">
        <f>'LOAD-K and 1 by Elm '!H12</f>
        <v>94</v>
      </c>
      <c r="J7" s="81">
        <f>'LOAD-K and 1 by Elm '!I12</f>
        <v>81</v>
      </c>
      <c r="K7" s="81">
        <f>'LOAD-K and 1 by Elm '!J12</f>
        <v>93</v>
      </c>
      <c r="L7" s="82">
        <f>'LOAD-K and 1 by Elm '!K12</f>
        <v>101</v>
      </c>
      <c r="M7" s="82">
        <f>'LOAD-K and 1 by Elm '!L12</f>
        <v>80</v>
      </c>
      <c r="N7" s="82">
        <f>'LOAD-K and 1 by Elm '!M12</f>
        <v>74</v>
      </c>
      <c r="O7" s="81">
        <f>'LOAD-K and 1 by Elm '!N12</f>
        <v>82</v>
      </c>
      <c r="P7" s="82">
        <f>'LOAD-K and 1 by Elm '!O12</f>
        <v>69</v>
      </c>
      <c r="Q7" s="82">
        <f>'LOAD-K and 1 by Elm '!P12</f>
        <v>68</v>
      </c>
      <c r="R7" s="83">
        <f>'LOAD-K and 1 by Elm '!Q12</f>
        <v>59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'!B87</f>
        <v>0</v>
      </c>
      <c r="D8" s="80">
        <f>'LOAD-K and 1 by Elm '!C87</f>
        <v>0</v>
      </c>
      <c r="E8" s="80">
        <f>'LOAD-K and 1 by Elm '!D87</f>
        <v>0</v>
      </c>
      <c r="F8" s="81">
        <f>'LOAD-K and 1 by Elm '!E87</f>
        <v>0</v>
      </c>
      <c r="G8" s="81">
        <f>'LOAD-K and 1 by Elm '!F87</f>
        <v>0</v>
      </c>
      <c r="H8" s="81">
        <f>'LOAD-K and 1 by Elm '!G87</f>
        <v>0</v>
      </c>
      <c r="I8" s="81">
        <f>'LOAD-K and 1 by Elm '!H87</f>
        <v>49</v>
      </c>
      <c r="J8" s="81">
        <f>'LOAD-K and 1 by Elm '!I87</f>
        <v>56</v>
      </c>
      <c r="K8" s="81">
        <f>'LOAD-K and 1 by Elm '!J87</f>
        <v>64</v>
      </c>
      <c r="L8" s="82">
        <f>'LOAD-K and 1 by Elm '!K87</f>
        <v>73</v>
      </c>
      <c r="M8" s="82">
        <f>'LOAD-K and 1 by Elm '!L87</f>
        <v>45</v>
      </c>
      <c r="N8" s="82">
        <f>'LOAD-K and 1 by Elm '!M87</f>
        <v>55</v>
      </c>
      <c r="O8" s="81">
        <f>'LOAD-K and 1 by Elm '!N87</f>
        <v>56</v>
      </c>
      <c r="P8" s="82">
        <f>'LOAD-K and 1 by Elm '!O87</f>
        <v>43</v>
      </c>
      <c r="Q8" s="82">
        <f>'LOAD-K and 1 by Elm '!P87</f>
        <v>44</v>
      </c>
      <c r="R8" s="83">
        <f>'LOAD-K and 1 by Elm '!Q87</f>
        <v>33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'!B50</f>
        <v>90</v>
      </c>
      <c r="D9" s="86">
        <f>'LOAD-K and 1 by Elm '!C50</f>
        <v>88</v>
      </c>
      <c r="E9" s="86">
        <f>'LOAD-K and 1 by Elm '!D50</f>
        <v>88</v>
      </c>
      <c r="F9" s="87">
        <f>'LOAD-K and 1 by Elm '!E50</f>
        <v>90</v>
      </c>
      <c r="G9" s="87">
        <f>'LOAD-K and 1 by Elm '!F50</f>
        <v>95</v>
      </c>
      <c r="H9" s="87">
        <f>'LOAD-K and 1 by Elm '!G50</f>
        <v>77</v>
      </c>
      <c r="I9" s="87">
        <f>'LOAD-K and 1 by Elm '!H50</f>
        <v>88</v>
      </c>
      <c r="J9" s="87">
        <f>'LOAD-K and 1 by Elm '!I50</f>
        <v>92</v>
      </c>
      <c r="K9" s="87">
        <f>'LOAD-K and 1 by Elm '!J50</f>
        <v>89</v>
      </c>
      <c r="L9" s="87">
        <f>'LOAD-K and 1 by Elm '!K50</f>
        <v>93</v>
      </c>
      <c r="M9" s="87">
        <f>'LOAD-K and 1 by Elm '!L50</f>
        <v>95</v>
      </c>
      <c r="N9" s="87">
        <f>'LOAD-K and 1 by Elm '!M50</f>
        <v>84</v>
      </c>
      <c r="O9" s="87">
        <f>'LOAD-K and 1 by Elm '!N50</f>
        <v>76</v>
      </c>
      <c r="P9" s="87">
        <f>'LOAD-K and 1 by Elm '!O50</f>
        <v>86</v>
      </c>
      <c r="Q9" s="88">
        <f>'LOAD-K and 1 by Elm '!P50</f>
        <v>70</v>
      </c>
      <c r="R9" s="89">
        <f>'LOAD-K and 1 by Elm '!Q50</f>
        <v>62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2</v>
      </c>
      <c r="E10" s="91">
        <f t="shared" si="2"/>
        <v>-6</v>
      </c>
      <c r="F10" s="91">
        <f t="shared" si="2"/>
        <v>7</v>
      </c>
      <c r="G10" s="91">
        <f t="shared" si="2"/>
        <v>-5</v>
      </c>
      <c r="H10" s="91">
        <f t="shared" si="2"/>
        <v>-2</v>
      </c>
      <c r="I10" s="92">
        <f t="shared" si="2"/>
        <v>3</v>
      </c>
      <c r="J10" s="93">
        <f t="shared" si="2"/>
        <v>-13</v>
      </c>
      <c r="K10" s="93">
        <f t="shared" si="2"/>
        <v>12</v>
      </c>
      <c r="L10" s="93">
        <f t="shared" si="2"/>
        <v>8</v>
      </c>
      <c r="M10" s="93">
        <f t="shared" si="2"/>
        <v>-21</v>
      </c>
      <c r="N10" s="93">
        <f t="shared" si="2"/>
        <v>-6</v>
      </c>
      <c r="O10" s="93">
        <f t="shared" si="2"/>
        <v>8</v>
      </c>
      <c r="P10" s="93">
        <f t="shared" si="2"/>
        <v>-13</v>
      </c>
      <c r="Q10" s="93">
        <f t="shared" si="2"/>
        <v>-1</v>
      </c>
      <c r="R10" s="94">
        <f t="shared" si="2"/>
        <v>-9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2.1052631578947368E-2</v>
      </c>
      <c r="E11" s="95">
        <f t="shared" si="3"/>
        <v>-6.1855670103092786E-2</v>
      </c>
      <c r="F11" s="95">
        <f t="shared" si="3"/>
        <v>7.6923076923076927E-2</v>
      </c>
      <c r="G11" s="95">
        <f t="shared" si="3"/>
        <v>-5.1020408163265307E-2</v>
      </c>
      <c r="H11" s="95">
        <f t="shared" si="3"/>
        <v>-2.1505376344086023E-2</v>
      </c>
      <c r="I11" s="95">
        <f t="shared" si="3"/>
        <v>3.2967032967032968E-2</v>
      </c>
      <c r="J11" s="96">
        <f t="shared" si="3"/>
        <v>-0.13829787234042554</v>
      </c>
      <c r="K11" s="96">
        <f t="shared" si="3"/>
        <v>0.14814814814814814</v>
      </c>
      <c r="L11" s="96">
        <f t="shared" si="3"/>
        <v>8.6021505376344093E-2</v>
      </c>
      <c r="M11" s="96">
        <f t="shared" si="3"/>
        <v>-0.20792079207920791</v>
      </c>
      <c r="N11" s="97">
        <f t="shared" si="3"/>
        <v>-7.4999999999999997E-2</v>
      </c>
      <c r="O11" s="98">
        <f t="shared" si="3"/>
        <v>0.10810810810810811</v>
      </c>
      <c r="P11" s="97">
        <f t="shared" si="3"/>
        <v>-0.15853658536585366</v>
      </c>
      <c r="Q11" s="97">
        <f t="shared" si="3"/>
        <v>-1.4492753623188406E-2</v>
      </c>
      <c r="R11" s="99">
        <f t="shared" si="3"/>
        <v>-0.13235294117647059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Elem'!C12</f>
        <v>166</v>
      </c>
      <c r="D16" s="112">
        <f>'LOAD-Births by Elem'!D12</f>
        <v>145</v>
      </c>
      <c r="E16" s="112">
        <f>'LOAD-Births by Elem'!E12</f>
        <v>156</v>
      </c>
      <c r="F16" s="112">
        <f>'LOAD-Births by Elem'!F12</f>
        <v>176</v>
      </c>
      <c r="G16" s="112">
        <f>'LOAD-Births by Elem'!G12</f>
        <v>159</v>
      </c>
      <c r="H16" s="112">
        <f>'LOAD-Births by Elem'!H12</f>
        <v>150</v>
      </c>
      <c r="I16" s="112">
        <f>'LOAD-Births by Elem'!I12</f>
        <v>130</v>
      </c>
      <c r="J16" s="112">
        <f>'LOAD-Births by Elem'!J12</f>
        <v>157</v>
      </c>
      <c r="K16" s="112">
        <f>'LOAD-Births by Elem'!K12</f>
        <v>157</v>
      </c>
      <c r="L16" s="112">
        <f>'LOAD-Births by Elem'!L12</f>
        <v>131</v>
      </c>
      <c r="M16" s="112">
        <f>'LOAD-Births by Elem'!M12</f>
        <v>158</v>
      </c>
      <c r="N16" s="112">
        <f>'LOAD-Births by Elem'!N12</f>
        <v>131</v>
      </c>
      <c r="O16" s="112">
        <f>'LOAD-Births by Elem'!O12</f>
        <v>125</v>
      </c>
      <c r="P16" s="112">
        <f>'LOAD-Births by Elem'!P12</f>
        <v>112</v>
      </c>
      <c r="Q16" s="112">
        <f>'LOAD-Births by Elem'!Q12</f>
        <v>95</v>
      </c>
      <c r="R16" s="206">
        <f>'LOAD-Births by Elem'!R12</f>
        <v>87</v>
      </c>
      <c r="S16" s="112">
        <f>'LOAD-Births by Elem'!S12</f>
        <v>84</v>
      </c>
      <c r="T16" s="112">
        <f>'LOAD-Births by Elem'!T12</f>
        <v>70</v>
      </c>
      <c r="U16" s="112">
        <f>'LOAD-Births by Elem'!U12</f>
        <v>85</v>
      </c>
      <c r="V16" s="113">
        <f>'LOAD-Births by Elem'!V12</f>
        <v>76</v>
      </c>
    </row>
    <row r="17" spans="2:22" x14ac:dyDescent="0.25">
      <c r="B17" s="115" t="s">
        <v>71</v>
      </c>
      <c r="C17" s="116">
        <f>C7/C16</f>
        <v>0.57228915662650603</v>
      </c>
      <c r="D17" s="116">
        <f t="shared" ref="D17:R17" si="4">D7/D16</f>
        <v>0.66896551724137931</v>
      </c>
      <c r="E17" s="116">
        <f t="shared" si="4"/>
        <v>0.58333333333333337</v>
      </c>
      <c r="F17" s="116">
        <f t="shared" si="4"/>
        <v>0.55681818181818177</v>
      </c>
      <c r="G17" s="116">
        <f t="shared" si="4"/>
        <v>0.58490566037735847</v>
      </c>
      <c r="H17" s="116">
        <f t="shared" si="4"/>
        <v>0.60666666666666669</v>
      </c>
      <c r="I17" s="116">
        <f t="shared" si="4"/>
        <v>0.72307692307692306</v>
      </c>
      <c r="J17" s="116">
        <f t="shared" si="4"/>
        <v>0.51592356687898089</v>
      </c>
      <c r="K17" s="116">
        <f t="shared" si="4"/>
        <v>0.59235668789808915</v>
      </c>
      <c r="L17" s="116">
        <f t="shared" si="4"/>
        <v>0.77099236641221369</v>
      </c>
      <c r="M17" s="116">
        <f t="shared" si="4"/>
        <v>0.50632911392405067</v>
      </c>
      <c r="N17" s="116">
        <f t="shared" si="4"/>
        <v>0.56488549618320616</v>
      </c>
      <c r="O17" s="117">
        <f t="shared" si="4"/>
        <v>0.65600000000000003</v>
      </c>
      <c r="P17" s="116">
        <f t="shared" si="4"/>
        <v>0.6160714285714286</v>
      </c>
      <c r="Q17" s="116">
        <f t="shared" si="4"/>
        <v>0.71578947368421053</v>
      </c>
      <c r="R17" s="118">
        <f t="shared" si="4"/>
        <v>0.67816091954022983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Elem'!B12</f>
        <v>145</v>
      </c>
      <c r="D20" s="113">
        <f>'LOAD-Births by Elem'!C12</f>
        <v>166</v>
      </c>
      <c r="E20" s="113">
        <f>'LOAD-Births by Elem'!D12</f>
        <v>145</v>
      </c>
      <c r="F20" s="113">
        <f>'LOAD-Births by Elem'!E12</f>
        <v>156</v>
      </c>
      <c r="G20" s="113">
        <f>'LOAD-Births by Elem'!F12</f>
        <v>176</v>
      </c>
      <c r="H20" s="113">
        <f>'LOAD-Births by Elem'!G12</f>
        <v>159</v>
      </c>
      <c r="I20" s="113">
        <f>'LOAD-Births by Elem'!H12</f>
        <v>150</v>
      </c>
      <c r="J20" s="113">
        <f>'LOAD-Births by Elem'!I12</f>
        <v>130</v>
      </c>
      <c r="K20" s="113">
        <f>'LOAD-Births by Elem'!J12</f>
        <v>157</v>
      </c>
      <c r="L20" s="113">
        <f>'LOAD-Births by Elem'!K12</f>
        <v>157</v>
      </c>
      <c r="M20" s="113">
        <f>'LOAD-Births by Elem'!L12</f>
        <v>131</v>
      </c>
      <c r="N20" s="113">
        <f>'LOAD-Births by Elem'!M12</f>
        <v>158</v>
      </c>
      <c r="O20" s="113">
        <f>'LOAD-Births by Elem'!N12</f>
        <v>131</v>
      </c>
      <c r="P20" s="113">
        <f>'LOAD-Births by Elem'!O12</f>
        <v>125</v>
      </c>
      <c r="Q20" s="113">
        <f>'LOAD-Births by Elem'!P12</f>
        <v>112</v>
      </c>
      <c r="R20" s="114">
        <f>'LOAD-Births by Elem'!Q12</f>
        <v>95</v>
      </c>
      <c r="S20" s="113">
        <f>'LOAD-Births by Elem'!R12</f>
        <v>87</v>
      </c>
      <c r="T20" s="113">
        <f>'LOAD-Births by Elem'!S12</f>
        <v>84</v>
      </c>
      <c r="U20" s="113">
        <f>'LOAD-Births by Elem'!T12</f>
        <v>70</v>
      </c>
      <c r="V20" s="113">
        <f>'LOAD-Births by Elem'!U12</f>
        <v>85</v>
      </c>
    </row>
    <row r="21" spans="2:22" x14ac:dyDescent="0.25">
      <c r="B21" s="115" t="s">
        <v>71</v>
      </c>
      <c r="C21" s="116">
        <f>C20/C7</f>
        <v>1.5263157894736843</v>
      </c>
      <c r="D21" s="116">
        <f t="shared" ref="D21:R21" si="5">D20/D7</f>
        <v>1.7113402061855669</v>
      </c>
      <c r="E21" s="116">
        <f t="shared" si="5"/>
        <v>1.5934065934065933</v>
      </c>
      <c r="F21" s="116">
        <f t="shared" si="5"/>
        <v>1.5918367346938775</v>
      </c>
      <c r="G21" s="116">
        <f t="shared" si="5"/>
        <v>1.89247311827957</v>
      </c>
      <c r="H21" s="116">
        <f t="shared" si="5"/>
        <v>1.7472527472527473</v>
      </c>
      <c r="I21" s="116">
        <f t="shared" si="5"/>
        <v>1.5957446808510638</v>
      </c>
      <c r="J21" s="116">
        <f t="shared" si="5"/>
        <v>1.6049382716049383</v>
      </c>
      <c r="K21" s="116">
        <f t="shared" si="5"/>
        <v>1.6881720430107527</v>
      </c>
      <c r="L21" s="116">
        <f t="shared" si="5"/>
        <v>1.5544554455445545</v>
      </c>
      <c r="M21" s="116">
        <f>M20/M7</f>
        <v>1.6375</v>
      </c>
      <c r="N21" s="116">
        <f t="shared" si="5"/>
        <v>2.1351351351351351</v>
      </c>
      <c r="O21" s="117">
        <f t="shared" si="5"/>
        <v>1.5975609756097562</v>
      </c>
      <c r="P21" s="116">
        <f>P20/P7</f>
        <v>1.8115942028985508</v>
      </c>
      <c r="Q21" s="116">
        <f t="shared" si="5"/>
        <v>1.6470588235294117</v>
      </c>
      <c r="R21" s="118">
        <f t="shared" si="5"/>
        <v>1.6101694915254237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163.21001031991744</v>
      </c>
      <c r="D31" s="134">
        <f t="shared" ref="D31:V31" si="7">(D25*D16)+(D27*D20)</f>
        <v>152.04227478610972</v>
      </c>
      <c r="E31" s="134">
        <f t="shared" si="7"/>
        <v>152.78835153406135</v>
      </c>
      <c r="F31" s="134">
        <f t="shared" si="7"/>
        <v>168.82056663168939</v>
      </c>
      <c r="G31" s="134">
        <f t="shared" si="7"/>
        <v>163.78104925053535</v>
      </c>
      <c r="H31" s="134">
        <f t="shared" si="7"/>
        <v>152.94819212088507</v>
      </c>
      <c r="I31" s="134">
        <f t="shared" si="7"/>
        <v>136.14886731391587</v>
      </c>
      <c r="J31" s="134">
        <f t="shared" si="7"/>
        <v>148.52085620197585</v>
      </c>
      <c r="K31" s="134">
        <f t="shared" si="7"/>
        <v>156.91064314171882</v>
      </c>
      <c r="L31" s="134">
        <f t="shared" si="7"/>
        <v>139.76716917922948</v>
      </c>
      <c r="M31" s="134">
        <f t="shared" si="7"/>
        <v>146.35911602209947</v>
      </c>
      <c r="N31" s="134">
        <f t="shared" si="7"/>
        <v>139.78337378640776</v>
      </c>
      <c r="O31" s="135">
        <f t="shared" si="7"/>
        <v>127.00128040973112</v>
      </c>
      <c r="P31" s="134">
        <f t="shared" si="7"/>
        <v>116.6895104895105</v>
      </c>
      <c r="Q31" s="134">
        <f t="shared" si="7"/>
        <v>100.07287449392712</v>
      </c>
      <c r="R31" s="136">
        <f t="shared" si="7"/>
        <v>89.362098862534296</v>
      </c>
      <c r="S31" s="134">
        <f t="shared" si="7"/>
        <v>84.987851999558657</v>
      </c>
      <c r="T31" s="134">
        <f t="shared" si="7"/>
        <v>74.545303838084834</v>
      </c>
      <c r="U31" s="134">
        <f t="shared" si="7"/>
        <v>80.162166836762822</v>
      </c>
      <c r="V31" s="134">
        <f t="shared" si="7"/>
        <v>78.928207240494046</v>
      </c>
    </row>
    <row r="32" spans="2:22" x14ac:dyDescent="0.25">
      <c r="B32" s="137" t="s">
        <v>78</v>
      </c>
      <c r="C32" s="138"/>
      <c r="D32" s="138">
        <f t="shared" ref="D32:V32" si="8">D31-C31</f>
        <v>-11.167735533807729</v>
      </c>
      <c r="E32" s="138">
        <f t="shared" si="8"/>
        <v>0.74607674795163348</v>
      </c>
      <c r="F32" s="138">
        <f t="shared" si="8"/>
        <v>16.03221509762804</v>
      </c>
      <c r="G32" s="138">
        <f t="shared" si="8"/>
        <v>-5.0395173811540417</v>
      </c>
      <c r="H32" s="138">
        <f t="shared" si="8"/>
        <v>-10.832857129650279</v>
      </c>
      <c r="I32" s="138">
        <f t="shared" si="8"/>
        <v>-16.799324806969196</v>
      </c>
      <c r="J32" s="138">
        <f t="shared" si="8"/>
        <v>12.371988888059974</v>
      </c>
      <c r="K32" s="138">
        <f t="shared" si="8"/>
        <v>8.3897869397429758</v>
      </c>
      <c r="L32" s="138">
        <f t="shared" si="8"/>
        <v>-17.143473962489338</v>
      </c>
      <c r="M32" s="138">
        <f t="shared" si="8"/>
        <v>6.5919468428699872</v>
      </c>
      <c r="N32" s="138">
        <f t="shared" si="8"/>
        <v>-6.5757422356917061</v>
      </c>
      <c r="O32" s="138">
        <f t="shared" si="8"/>
        <v>-12.782093376676642</v>
      </c>
      <c r="P32" s="138">
        <f t="shared" si="8"/>
        <v>-10.311769920220627</v>
      </c>
      <c r="Q32" s="138">
        <f t="shared" si="8"/>
        <v>-16.61663599558338</v>
      </c>
      <c r="R32" s="139">
        <f t="shared" si="8"/>
        <v>-10.710775631392821</v>
      </c>
      <c r="S32" s="138">
        <f t="shared" si="8"/>
        <v>-4.3742468629756388</v>
      </c>
      <c r="T32" s="138">
        <f t="shared" si="8"/>
        <v>-10.442548161473823</v>
      </c>
      <c r="U32" s="138">
        <f t="shared" si="8"/>
        <v>5.6168629986779877</v>
      </c>
      <c r="V32" s="138">
        <f t="shared" si="8"/>
        <v>-1.2339595962687753</v>
      </c>
    </row>
    <row r="33" spans="2:22" x14ac:dyDescent="0.25">
      <c r="B33" s="140" t="s">
        <v>79</v>
      </c>
      <c r="C33" s="141"/>
      <c r="D33" s="141">
        <f t="shared" ref="D33:U33" si="9">D32/C31</f>
        <v>-6.8425554976175793E-2</v>
      </c>
      <c r="E33" s="141">
        <f t="shared" si="9"/>
        <v>4.9070348954012993E-3</v>
      </c>
      <c r="F33" s="141">
        <f t="shared" si="9"/>
        <v>0.10493087291444435</v>
      </c>
      <c r="G33" s="141">
        <f t="shared" si="9"/>
        <v>-2.9851323696529233E-2</v>
      </c>
      <c r="H33" s="141">
        <f t="shared" si="9"/>
        <v>-6.6142311208907276E-2</v>
      </c>
      <c r="I33" s="141">
        <f t="shared" si="9"/>
        <v>-0.10983670074172291</v>
      </c>
      <c r="J33" s="141">
        <f t="shared" si="9"/>
        <v>9.0871037946530342E-2</v>
      </c>
      <c r="K33" s="141">
        <f t="shared" si="9"/>
        <v>5.6488948113344921E-2</v>
      </c>
      <c r="L33" s="141">
        <f t="shared" si="9"/>
        <v>-0.10925628510110474</v>
      </c>
      <c r="M33" s="141">
        <f t="shared" si="9"/>
        <v>4.7163771589427049E-2</v>
      </c>
      <c r="N33" s="141">
        <f t="shared" si="9"/>
        <v>-4.4928819020052038E-2</v>
      </c>
      <c r="O33" s="142">
        <f t="shared" si="9"/>
        <v>-9.1442158179755886E-2</v>
      </c>
      <c r="P33" s="141">
        <f t="shared" si="9"/>
        <v>-8.1194220144496398E-2</v>
      </c>
      <c r="Q33" s="141">
        <f t="shared" si="9"/>
        <v>-0.14240042593268989</v>
      </c>
      <c r="R33" s="143">
        <f>R32/Q31</f>
        <v>-0.10702975891876475</v>
      </c>
      <c r="S33" s="141">
        <f t="shared" si="9"/>
        <v>-4.8949688051805294E-2</v>
      </c>
      <c r="T33" s="141">
        <f t="shared" si="9"/>
        <v>-0.12287106822664551</v>
      </c>
      <c r="U33" s="141">
        <f t="shared" si="9"/>
        <v>7.5348314507886677E-2</v>
      </c>
      <c r="V33" s="141">
        <f>AVERAGE(Q33:U33)</f>
        <v>-6.9180525324403747E-2</v>
      </c>
    </row>
    <row r="34" spans="2:22" x14ac:dyDescent="0.25">
      <c r="B34" s="123" t="s">
        <v>80</v>
      </c>
      <c r="C34" s="116"/>
      <c r="D34" s="116">
        <f t="shared" ref="D34:P34" si="10">D7/D31</f>
        <v>0.63798045731989883</v>
      </c>
      <c r="E34" s="116">
        <f t="shared" si="10"/>
        <v>0.59559514247205703</v>
      </c>
      <c r="F34" s="116">
        <f t="shared" si="10"/>
        <v>0.58049799236726629</v>
      </c>
      <c r="G34" s="116">
        <f t="shared" si="10"/>
        <v>0.56783126268618656</v>
      </c>
      <c r="H34" s="116">
        <f t="shared" si="10"/>
        <v>0.59497270767395982</v>
      </c>
      <c r="I34" s="116">
        <f t="shared" si="10"/>
        <v>0.69042072735916327</v>
      </c>
      <c r="J34" s="116">
        <f t="shared" si="10"/>
        <v>0.54537794940965612</v>
      </c>
      <c r="K34" s="116">
        <f t="shared" si="10"/>
        <v>0.59269402086386258</v>
      </c>
      <c r="L34" s="116">
        <f t="shared" si="10"/>
        <v>0.72263036157284788</v>
      </c>
      <c r="M34" s="116">
        <f t="shared" si="10"/>
        <v>0.54660073232418549</v>
      </c>
      <c r="N34" s="116">
        <f t="shared" si="10"/>
        <v>0.52939057053433058</v>
      </c>
      <c r="O34" s="117">
        <f t="shared" si="10"/>
        <v>0.64566278178811953</v>
      </c>
      <c r="P34" s="116">
        <f t="shared" si="10"/>
        <v>0.59131278990327563</v>
      </c>
      <c r="Q34" s="116">
        <f>Q7/Q31</f>
        <v>0.67950481430536458</v>
      </c>
      <c r="R34" s="144">
        <f>R7/R31</f>
        <v>0.66023516402361693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-68.210010319917444</v>
      </c>
      <c r="D35" s="145">
        <f t="shared" ref="D35:R35" si="11">D7-D31</f>
        <v>-55.042274786109715</v>
      </c>
      <c r="E35" s="145">
        <f t="shared" si="11"/>
        <v>-61.788351534061349</v>
      </c>
      <c r="F35" s="145">
        <f t="shared" si="11"/>
        <v>-70.820566631689388</v>
      </c>
      <c r="G35" s="145">
        <f t="shared" si="11"/>
        <v>-70.781049250535347</v>
      </c>
      <c r="H35" s="145">
        <f t="shared" si="11"/>
        <v>-61.948192120885068</v>
      </c>
      <c r="I35" s="145">
        <f t="shared" si="11"/>
        <v>-42.148867313915872</v>
      </c>
      <c r="J35" s="145">
        <f t="shared" si="11"/>
        <v>-67.520856201975846</v>
      </c>
      <c r="K35" s="145">
        <f t="shared" si="11"/>
        <v>-63.910643141718822</v>
      </c>
      <c r="L35" s="145">
        <f t="shared" si="11"/>
        <v>-38.767169179229484</v>
      </c>
      <c r="M35" s="145">
        <f t="shared" si="11"/>
        <v>-66.359116022099471</v>
      </c>
      <c r="N35" s="145">
        <f t="shared" si="11"/>
        <v>-65.783373786407765</v>
      </c>
      <c r="O35" s="146">
        <f t="shared" si="11"/>
        <v>-45.001280409731123</v>
      </c>
      <c r="P35" s="145">
        <f t="shared" si="11"/>
        <v>-47.689510489510496</v>
      </c>
      <c r="Q35" s="145">
        <f t="shared" si="11"/>
        <v>-32.072874493927117</v>
      </c>
      <c r="R35" s="147">
        <f t="shared" si="11"/>
        <v>-30.362098862534296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-0.10702975891876475</v>
      </c>
      <c r="S41" s="163">
        <f>S33</f>
        <v>-4.8949688051805294E-2</v>
      </c>
      <c r="T41" s="163">
        <f>T33</f>
        <v>-0.12287106822664551</v>
      </c>
      <c r="U41" s="163">
        <f>U33</f>
        <v>7.5348314507886677E-2</v>
      </c>
      <c r="V41" s="164">
        <f>V33</f>
        <v>-6.9180525324403747E-2</v>
      </c>
    </row>
    <row r="42" spans="2:22" x14ac:dyDescent="0.25">
      <c r="O42" s="152"/>
      <c r="P42" s="182" t="s">
        <v>85</v>
      </c>
      <c r="R42" s="166">
        <f>AVERAGE(M34:R34)</f>
        <v>0.60878447547981551</v>
      </c>
      <c r="S42" s="167">
        <f t="shared" ref="S42:V43" si="12">R42</f>
        <v>0.60878447547981551</v>
      </c>
      <c r="T42" s="167">
        <f t="shared" si="12"/>
        <v>0.60878447547981551</v>
      </c>
      <c r="U42" s="167">
        <f t="shared" si="12"/>
        <v>0.60878447547981551</v>
      </c>
      <c r="V42" s="168">
        <f t="shared" si="12"/>
        <v>0.60878447547981551</v>
      </c>
    </row>
    <row r="43" spans="2:22" x14ac:dyDescent="0.25">
      <c r="O43" s="152"/>
      <c r="P43" s="182" t="s">
        <v>111</v>
      </c>
      <c r="R43" s="166">
        <f>AVERAGE(S33:V33)</f>
        <v>-4.141324177374197E-2</v>
      </c>
      <c r="S43" s="167">
        <f t="shared" si="12"/>
        <v>-4.141324177374197E-2</v>
      </c>
      <c r="T43" s="167">
        <f t="shared" si="12"/>
        <v>-4.141324177374197E-2</v>
      </c>
      <c r="U43" s="167">
        <f t="shared" si="12"/>
        <v>-4.141324177374197E-2</v>
      </c>
      <c r="V43" s="168">
        <f t="shared" si="12"/>
        <v>-4.141324177374197E-2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59</v>
      </c>
      <c r="S45" s="174">
        <f>R45+(R45*S41)</f>
        <v>56.111968404943489</v>
      </c>
      <c r="T45" s="174">
        <f>S45+(S45*T41)</f>
        <v>49.217430906728303</v>
      </c>
      <c r="U45" s="174">
        <f>T45+(T45*U41)</f>
        <v>52.925881369958653</v>
      </c>
      <c r="V45" s="175">
        <f>U45+(U45*V41)</f>
        <v>49.264441093527836</v>
      </c>
    </row>
    <row r="46" spans="2:22" x14ac:dyDescent="0.25">
      <c r="M46" s="14"/>
      <c r="O46" s="152"/>
      <c r="P46" s="154" t="s">
        <v>89</v>
      </c>
      <c r="Q46" s="172"/>
      <c r="R46" s="173">
        <f>R45</f>
        <v>59</v>
      </c>
      <c r="S46" s="174">
        <f>S42*S31</f>
        <v>51.739284901707506</v>
      </c>
      <c r="T46" s="174">
        <f>T42*T31</f>
        <v>45.382023696551954</v>
      </c>
      <c r="U46" s="174">
        <f>U42*U31</f>
        <v>48.801482691044114</v>
      </c>
      <c r="V46" s="175">
        <f>V42*V31</f>
        <v>48.050267245466344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59</v>
      </c>
      <c r="S47" s="180">
        <f>R47*(1+S43)</f>
        <v>56.556618735349225</v>
      </c>
      <c r="T47" s="180">
        <f>S47*(1+T43)</f>
        <v>54.214425809756861</v>
      </c>
      <c r="U47" s="180">
        <f>T47*(1+U43)</f>
        <v>51.969230686072805</v>
      </c>
      <c r="V47" s="181">
        <f>U47*(1+V43)</f>
        <v>49.817016370875102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72">
        <f>AVERAGE(P3:R3,N3)</f>
        <v>-0.3567968733829846</v>
      </c>
      <c r="T51" s="272">
        <f>S51</f>
        <v>-0.3567968733829846</v>
      </c>
      <c r="U51" s="272">
        <f>T51</f>
        <v>-0.3567968733829846</v>
      </c>
      <c r="V51" s="273">
        <f>U51</f>
        <v>-0.3567968733829846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Q54" s="54"/>
      <c r="R54" s="162">
        <f>R41</f>
        <v>-0.10702975891876475</v>
      </c>
      <c r="S54" s="163">
        <f>S41</f>
        <v>-4.8949688051805294E-2</v>
      </c>
      <c r="T54" s="163">
        <f>T41</f>
        <v>-0.12287106822664551</v>
      </c>
      <c r="U54" s="163">
        <f>U41</f>
        <v>7.5348314507886677E-2</v>
      </c>
      <c r="V54" s="164">
        <f>V41</f>
        <v>-6.9180525324403747E-2</v>
      </c>
    </row>
    <row r="55" spans="15:22" x14ac:dyDescent="0.25">
      <c r="O55" s="152"/>
      <c r="P55" s="182" t="s">
        <v>85</v>
      </c>
      <c r="Q55" s="54"/>
      <c r="R55" s="166">
        <f t="shared" ref="R55:V56" si="13">R42</f>
        <v>0.60878447547981551</v>
      </c>
      <c r="S55" s="167">
        <f t="shared" si="13"/>
        <v>0.60878447547981551</v>
      </c>
      <c r="T55" s="167">
        <f t="shared" si="13"/>
        <v>0.60878447547981551</v>
      </c>
      <c r="U55" s="167">
        <f t="shared" si="13"/>
        <v>0.60878447547981551</v>
      </c>
      <c r="V55" s="168">
        <f t="shared" si="13"/>
        <v>0.60878447547981551</v>
      </c>
    </row>
    <row r="56" spans="15:22" x14ac:dyDescent="0.25">
      <c r="O56" s="152"/>
      <c r="P56" s="182" t="s">
        <v>111</v>
      </c>
      <c r="Q56" s="54"/>
      <c r="R56" s="166">
        <f t="shared" si="13"/>
        <v>-4.141324177374197E-2</v>
      </c>
      <c r="S56" s="167">
        <f t="shared" si="13"/>
        <v>-4.141324177374197E-2</v>
      </c>
      <c r="T56" s="167">
        <f t="shared" si="13"/>
        <v>-4.141324177374197E-2</v>
      </c>
      <c r="U56" s="167">
        <f t="shared" si="13"/>
        <v>-4.141324177374197E-2</v>
      </c>
      <c r="V56" s="168">
        <f t="shared" si="13"/>
        <v>-4.141324177374197E-2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33</v>
      </c>
      <c r="S58" s="174">
        <f>(S45*S51)+S45</f>
        <v>36.091393518694836</v>
      </c>
      <c r="T58" s="174">
        <f>(T45*T51)+T45</f>
        <v>31.65680544326457</v>
      </c>
      <c r="U58" s="174">
        <f>(U45*U51)+U45</f>
        <v>34.042092376118653</v>
      </c>
      <c r="V58" s="175">
        <f>(V45*V51)+V45</f>
        <v>31.687042542396881</v>
      </c>
    </row>
    <row r="59" spans="15:22" x14ac:dyDescent="0.25">
      <c r="O59" s="152"/>
      <c r="P59" s="154" t="s">
        <v>89</v>
      </c>
      <c r="Q59" s="172"/>
      <c r="R59" s="173">
        <f>R58</f>
        <v>33</v>
      </c>
      <c r="S59" s="174">
        <f>(S46*S51)+S46</f>
        <v>33.278869817706806</v>
      </c>
      <c r="T59" s="174">
        <f>(T46*T51)+T46</f>
        <v>29.189859533829701</v>
      </c>
      <c r="U59" s="174">
        <f>(U46*U51)+U46</f>
        <v>31.389266250425734</v>
      </c>
      <c r="V59" s="175">
        <f>(V46*V51)+V46</f>
        <v>30.906082127067116</v>
      </c>
    </row>
    <row r="60" spans="15:22" ht="15.75" thickBot="1" x14ac:dyDescent="0.3">
      <c r="O60" s="176"/>
      <c r="P60" s="177" t="s">
        <v>88</v>
      </c>
      <c r="Q60" s="178"/>
      <c r="R60" s="179">
        <f>R59</f>
        <v>33</v>
      </c>
      <c r="S60" s="180">
        <f>(S47*S51)+S47</f>
        <v>36.377394001463088</v>
      </c>
      <c r="T60" s="180">
        <f>(T47*T51)+T47</f>
        <v>34.87088818858183</v>
      </c>
      <c r="U60" s="180">
        <f>(U47*U51)+U47</f>
        <v>33.426771665162967</v>
      </c>
      <c r="V60" s="181">
        <f>(V47*V51)+V47</f>
        <v>32.042460688477902</v>
      </c>
    </row>
    <row r="62" spans="15:22" x14ac:dyDescent="0.25">
      <c r="S62">
        <f>(S45*S3)+S45</f>
        <v>36.091393518694836</v>
      </c>
      <c r="T62">
        <f>(T45*T3)+T45</f>
        <v>34.109288481256833</v>
      </c>
      <c r="U62">
        <f>(U45*U3)+U45</f>
        <v>36.679365877382807</v>
      </c>
      <c r="V62">
        <f>(V45*V3)+V45</f>
        <v>34.14186807741946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08E27-0070-4B40-8F1D-AC33BBF4036E}">
  <dimension ref="B1:Z60"/>
  <sheetViews>
    <sheetView topLeftCell="A22" workbookViewId="0">
      <selection activeCell="W42" sqref="W42"/>
    </sheetView>
  </sheetViews>
  <sheetFormatPr defaultRowHeight="15" x14ac:dyDescent="0.25"/>
  <cols>
    <col min="2" max="2" width="15.7109375" customWidth="1"/>
    <col min="17" max="17" width="10.5703125" customWidth="1"/>
    <col min="18" max="18" width="13.140625" customWidth="1"/>
  </cols>
  <sheetData>
    <row r="1" spans="2:23" ht="19.5" x14ac:dyDescent="0.25">
      <c r="B1" s="69" t="s">
        <v>114</v>
      </c>
    </row>
    <row r="2" spans="2:23" x14ac:dyDescent="0.25">
      <c r="B2" s="70" t="str">
        <f>'Aspen Crk'!B2</f>
        <v>updated 11/21/2025</v>
      </c>
    </row>
    <row r="3" spans="2:23" x14ac:dyDescent="0.25">
      <c r="B3" s="266" t="s">
        <v>159</v>
      </c>
    </row>
    <row r="4" spans="2:23" ht="15.75" thickBot="1" x14ac:dyDescent="0.3">
      <c r="B4" s="70"/>
      <c r="I4" s="238">
        <f t="shared" ref="I4:Q4" si="0">I8-I7</f>
        <v>-46</v>
      </c>
      <c r="J4" s="238">
        <f t="shared" si="0"/>
        <v>-43</v>
      </c>
      <c r="K4" s="238">
        <f t="shared" si="0"/>
        <v>-55</v>
      </c>
      <c r="L4" s="238">
        <f t="shared" si="0"/>
        <v>-38</v>
      </c>
      <c r="M4" s="238">
        <f t="shared" si="0"/>
        <v>-38</v>
      </c>
      <c r="N4" s="238">
        <f t="shared" si="0"/>
        <v>-52</v>
      </c>
      <c r="O4" s="238">
        <f t="shared" si="0"/>
        <v>-58</v>
      </c>
      <c r="P4" s="238">
        <f t="shared" si="0"/>
        <v>-37</v>
      </c>
      <c r="Q4" s="238">
        <f t="shared" si="0"/>
        <v>-46</v>
      </c>
      <c r="R4" s="238">
        <f>R8-R7</f>
        <v>-66</v>
      </c>
    </row>
    <row r="5" spans="2:23" ht="15.75" thickBot="1" x14ac:dyDescent="0.3">
      <c r="B5" s="187" t="s">
        <v>58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3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  <c r="W6" s="79"/>
    </row>
    <row r="7" spans="2:23" x14ac:dyDescent="0.25">
      <c r="B7" s="73" t="s">
        <v>121</v>
      </c>
      <c r="C7" s="80">
        <f>'LOAD-K and 1 by Elm '!B13</f>
        <v>148</v>
      </c>
      <c r="D7" s="80">
        <f>'LOAD-K and 1 by Elm '!C13</f>
        <v>133</v>
      </c>
      <c r="E7" s="80">
        <f>'LOAD-K and 1 by Elm '!D13</f>
        <v>124</v>
      </c>
      <c r="F7" s="81">
        <f>'LOAD-K and 1 by Elm '!E13</f>
        <v>117</v>
      </c>
      <c r="G7" s="81">
        <f>'LOAD-K and 1 by Elm '!F13</f>
        <v>119</v>
      </c>
      <c r="H7" s="81">
        <f>'LOAD-K and 1 by Elm '!G13</f>
        <v>129</v>
      </c>
      <c r="I7" s="81">
        <f>'LOAD-K and 1 by Elm '!H13</f>
        <v>141</v>
      </c>
      <c r="J7" s="81">
        <f>'LOAD-K and 1 by Elm '!I13</f>
        <v>120</v>
      </c>
      <c r="K7" s="81">
        <f>'LOAD-K and 1 by Elm '!J13</f>
        <v>132</v>
      </c>
      <c r="L7" s="82">
        <f>'LOAD-K and 1 by Elm '!K13</f>
        <v>124</v>
      </c>
      <c r="M7" s="82">
        <f>'LOAD-K and 1 by Elm '!L13</f>
        <v>88</v>
      </c>
      <c r="N7" s="82">
        <f>'LOAD-K and 1 by Elm '!M13</f>
        <v>122</v>
      </c>
      <c r="O7" s="81">
        <f>'LOAD-K and 1 by Elm '!N13</f>
        <v>118</v>
      </c>
      <c r="P7" s="82">
        <f>'LOAD-K and 1 by Elm '!O13</f>
        <v>86</v>
      </c>
      <c r="Q7" s="82">
        <f>'LOAD-K and 1 by Elm '!P13</f>
        <v>90</v>
      </c>
      <c r="R7" s="83">
        <f>'LOAD-K and 1 by Elm '!Q13</f>
        <v>115</v>
      </c>
      <c r="S7" s="84"/>
      <c r="T7" s="84"/>
      <c r="U7" s="84"/>
      <c r="V7" s="84"/>
    </row>
    <row r="8" spans="2:23" x14ac:dyDescent="0.25">
      <c r="B8" s="225" t="s">
        <v>122</v>
      </c>
      <c r="C8" s="80">
        <f>'LOAD-K and 1 by Elm '!B88</f>
        <v>0</v>
      </c>
      <c r="D8" s="80">
        <f>'LOAD-K and 1 by Elm '!C88</f>
        <v>0</v>
      </c>
      <c r="E8" s="80">
        <f>'LOAD-K and 1 by Elm '!D88</f>
        <v>0</v>
      </c>
      <c r="F8" s="81">
        <f>'LOAD-K and 1 by Elm '!E88</f>
        <v>0</v>
      </c>
      <c r="G8" s="81">
        <f>'LOAD-K and 1 by Elm '!F88</f>
        <v>0</v>
      </c>
      <c r="H8" s="81">
        <f>'LOAD-K and 1 by Elm '!G88</f>
        <v>0</v>
      </c>
      <c r="I8" s="81">
        <f>'LOAD-K and 1 by Elm '!H88</f>
        <v>95</v>
      </c>
      <c r="J8" s="81">
        <f>'LOAD-K and 1 by Elm '!I88</f>
        <v>77</v>
      </c>
      <c r="K8" s="81">
        <f>'LOAD-K and 1 by Elm '!J88</f>
        <v>77</v>
      </c>
      <c r="L8" s="82">
        <f>'LOAD-K and 1 by Elm '!K88</f>
        <v>86</v>
      </c>
      <c r="M8" s="82">
        <f>'LOAD-K and 1 by Elm '!L88</f>
        <v>50</v>
      </c>
      <c r="N8" s="82">
        <f>'LOAD-K and 1 by Elm '!M88</f>
        <v>70</v>
      </c>
      <c r="O8" s="81">
        <f>'LOAD-K and 1 by Elm '!N88</f>
        <v>60</v>
      </c>
      <c r="P8" s="82">
        <f>'LOAD-K and 1 by Elm '!O88</f>
        <v>49</v>
      </c>
      <c r="Q8" s="82">
        <f>'LOAD-K and 1 by Elm '!P88</f>
        <v>44</v>
      </c>
      <c r="R8" s="83">
        <f>'LOAD-K and 1 by Elm '!Q88</f>
        <v>49</v>
      </c>
      <c r="S8" s="84"/>
      <c r="T8" s="84"/>
      <c r="U8" s="84"/>
      <c r="V8" s="84"/>
    </row>
    <row r="9" spans="2:23" x14ac:dyDescent="0.25">
      <c r="B9" s="85" t="s">
        <v>119</v>
      </c>
      <c r="C9" s="86">
        <f>'LOAD-K and 1 by Elm '!B51</f>
        <v>145</v>
      </c>
      <c r="D9" s="86">
        <f>'LOAD-K and 1 by Elm '!C51</f>
        <v>158</v>
      </c>
      <c r="E9" s="86">
        <f>'LOAD-K and 1 by Elm '!D51</f>
        <v>139</v>
      </c>
      <c r="F9" s="87">
        <f>'LOAD-K and 1 by Elm '!E51</f>
        <v>136</v>
      </c>
      <c r="G9" s="87">
        <f>'LOAD-K and 1 by Elm '!F51</f>
        <v>128</v>
      </c>
      <c r="H9" s="87">
        <f>'LOAD-K and 1 by Elm '!G51</f>
        <v>126</v>
      </c>
      <c r="I9" s="87">
        <f>'LOAD-K and 1 by Elm '!H51</f>
        <v>154</v>
      </c>
      <c r="J9" s="87">
        <f>'LOAD-K and 1 by Elm '!I51</f>
        <v>147</v>
      </c>
      <c r="K9" s="87">
        <f>'LOAD-K and 1 by Elm '!J51</f>
        <v>119</v>
      </c>
      <c r="L9" s="87">
        <f>'LOAD-K and 1 by Elm '!K51</f>
        <v>134</v>
      </c>
      <c r="M9" s="87">
        <f>'LOAD-K and 1 by Elm '!L51</f>
        <v>124</v>
      </c>
      <c r="N9" s="87">
        <f>'LOAD-K and 1 by Elm '!M51</f>
        <v>98</v>
      </c>
      <c r="O9" s="87">
        <f>'LOAD-K and 1 by Elm '!N51</f>
        <v>123</v>
      </c>
      <c r="P9" s="87">
        <f>'LOAD-K and 1 by Elm '!O51</f>
        <v>115</v>
      </c>
      <c r="Q9" s="88">
        <f>'LOAD-K and 1 by Elm '!P51</f>
        <v>97</v>
      </c>
      <c r="R9" s="89">
        <f>'LOAD-K and 1 by Elm '!Q51</f>
        <v>85</v>
      </c>
      <c r="S9" s="84"/>
      <c r="T9" s="84"/>
      <c r="U9" s="84"/>
      <c r="V9" s="84"/>
    </row>
    <row r="10" spans="2:23" x14ac:dyDescent="0.25">
      <c r="B10" s="90" t="s">
        <v>65</v>
      </c>
      <c r="C10" s="91"/>
      <c r="D10" s="91">
        <f t="shared" ref="D10:R10" si="1">D7-C7</f>
        <v>-15</v>
      </c>
      <c r="E10" s="91">
        <f t="shared" si="1"/>
        <v>-9</v>
      </c>
      <c r="F10" s="91">
        <f t="shared" si="1"/>
        <v>-7</v>
      </c>
      <c r="G10" s="91">
        <f t="shared" si="1"/>
        <v>2</v>
      </c>
      <c r="H10" s="91">
        <f t="shared" si="1"/>
        <v>10</v>
      </c>
      <c r="I10" s="92">
        <f t="shared" si="1"/>
        <v>12</v>
      </c>
      <c r="J10" s="93">
        <f t="shared" si="1"/>
        <v>-21</v>
      </c>
      <c r="K10" s="93">
        <f t="shared" si="1"/>
        <v>12</v>
      </c>
      <c r="L10" s="93">
        <f t="shared" si="1"/>
        <v>-8</v>
      </c>
      <c r="M10" s="93">
        <f t="shared" si="1"/>
        <v>-36</v>
      </c>
      <c r="N10" s="93">
        <f t="shared" si="1"/>
        <v>34</v>
      </c>
      <c r="O10" s="93">
        <f t="shared" si="1"/>
        <v>-4</v>
      </c>
      <c r="P10" s="93">
        <f t="shared" si="1"/>
        <v>-32</v>
      </c>
      <c r="Q10" s="93">
        <f t="shared" si="1"/>
        <v>4</v>
      </c>
      <c r="R10" s="94">
        <f t="shared" si="1"/>
        <v>25</v>
      </c>
      <c r="S10" s="84"/>
      <c r="T10" s="84"/>
      <c r="U10" s="84"/>
      <c r="V10" s="84"/>
    </row>
    <row r="11" spans="2:23" x14ac:dyDescent="0.25">
      <c r="B11" s="90" t="s">
        <v>66</v>
      </c>
      <c r="C11" s="95"/>
      <c r="D11" s="95">
        <f t="shared" ref="D11:R11" si="2">D10/C7</f>
        <v>-0.10135135135135136</v>
      </c>
      <c r="E11" s="95">
        <f t="shared" si="2"/>
        <v>-6.7669172932330823E-2</v>
      </c>
      <c r="F11" s="95">
        <f t="shared" si="2"/>
        <v>-5.6451612903225805E-2</v>
      </c>
      <c r="G11" s="95">
        <f t="shared" si="2"/>
        <v>1.7094017094017096E-2</v>
      </c>
      <c r="H11" s="95">
        <f t="shared" si="2"/>
        <v>8.4033613445378158E-2</v>
      </c>
      <c r="I11" s="95">
        <f t="shared" si="2"/>
        <v>9.3023255813953487E-2</v>
      </c>
      <c r="J11" s="96">
        <f t="shared" si="2"/>
        <v>-0.14893617021276595</v>
      </c>
      <c r="K11" s="96">
        <f t="shared" si="2"/>
        <v>0.1</v>
      </c>
      <c r="L11" s="96">
        <f t="shared" si="2"/>
        <v>-6.0606060606060608E-2</v>
      </c>
      <c r="M11" s="96">
        <f t="shared" si="2"/>
        <v>-0.29032258064516131</v>
      </c>
      <c r="N11" s="97">
        <f t="shared" si="2"/>
        <v>0.38636363636363635</v>
      </c>
      <c r="O11" s="98">
        <f t="shared" si="2"/>
        <v>-3.2786885245901641E-2</v>
      </c>
      <c r="P11" s="97">
        <f t="shared" si="2"/>
        <v>-0.2711864406779661</v>
      </c>
      <c r="Q11" s="97">
        <f t="shared" si="2"/>
        <v>4.6511627906976744E-2</v>
      </c>
      <c r="R11" s="99">
        <f t="shared" si="2"/>
        <v>0.27777777777777779</v>
      </c>
      <c r="S11" s="84"/>
      <c r="T11" s="84"/>
      <c r="U11" s="84"/>
      <c r="V11" s="84"/>
    </row>
    <row r="12" spans="2:23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3" x14ac:dyDescent="0.25">
      <c r="B13" s="186" t="s">
        <v>67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3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3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  <c r="W15" s="64"/>
    </row>
    <row r="16" spans="2:23" x14ac:dyDescent="0.25">
      <c r="B16" s="100" t="s">
        <v>70</v>
      </c>
      <c r="C16" s="112">
        <f>'LOAD-Births by Elem'!C13</f>
        <v>134</v>
      </c>
      <c r="D16" s="112">
        <f>'LOAD-Births by Elem'!D13</f>
        <v>115</v>
      </c>
      <c r="E16" s="112">
        <f>'LOAD-Births by Elem'!E13</f>
        <v>144</v>
      </c>
      <c r="F16" s="112">
        <f>'LOAD-Births by Elem'!F13</f>
        <v>114</v>
      </c>
      <c r="G16" s="112">
        <f>'LOAD-Births by Elem'!G13</f>
        <v>165</v>
      </c>
      <c r="H16" s="112">
        <f>'LOAD-Births by Elem'!H13</f>
        <v>135</v>
      </c>
      <c r="I16" s="112">
        <f>'LOAD-Births by Elem'!I13</f>
        <v>123</v>
      </c>
      <c r="J16" s="112">
        <f>'LOAD-Births by Elem'!J13</f>
        <v>147</v>
      </c>
      <c r="K16" s="112">
        <f>'LOAD-Births by Elem'!K13</f>
        <v>151</v>
      </c>
      <c r="L16" s="112">
        <f>'LOAD-Births by Elem'!L13</f>
        <v>123</v>
      </c>
      <c r="M16" s="112">
        <f>'LOAD-Births by Elem'!M13</f>
        <v>152</v>
      </c>
      <c r="N16" s="112">
        <f>'LOAD-Births by Elem'!N13</f>
        <v>140</v>
      </c>
      <c r="O16" s="112">
        <f>'LOAD-Births by Elem'!O13</f>
        <v>128</v>
      </c>
      <c r="P16" s="112">
        <f>'LOAD-Births by Elem'!P13</f>
        <v>91</v>
      </c>
      <c r="Q16" s="112">
        <f>'LOAD-Births by Elem'!Q13</f>
        <v>100</v>
      </c>
      <c r="R16" s="206">
        <f>'LOAD-Births by Elem'!R13</f>
        <v>122</v>
      </c>
      <c r="S16" s="112">
        <f>'LOAD-Births by Elem'!S13</f>
        <v>111</v>
      </c>
      <c r="T16" s="112">
        <f>'LOAD-Births by Elem'!T13</f>
        <v>124</v>
      </c>
      <c r="U16" s="112">
        <f>'LOAD-Births by Elem'!U13</f>
        <v>98</v>
      </c>
      <c r="V16" s="113">
        <f>'LOAD-Births by Elem'!V13</f>
        <v>115</v>
      </c>
      <c r="W16" s="113"/>
    </row>
    <row r="17" spans="2:23" x14ac:dyDescent="0.25">
      <c r="B17" s="115" t="s">
        <v>71</v>
      </c>
      <c r="C17" s="116">
        <f>C7/C16</f>
        <v>1.1044776119402986</v>
      </c>
      <c r="D17" s="116">
        <f t="shared" ref="D17:R17" si="3">D7/D16</f>
        <v>1.1565217391304348</v>
      </c>
      <c r="E17" s="116">
        <f t="shared" si="3"/>
        <v>0.86111111111111116</v>
      </c>
      <c r="F17" s="116">
        <f t="shared" si="3"/>
        <v>1.0263157894736843</v>
      </c>
      <c r="G17" s="116">
        <f t="shared" si="3"/>
        <v>0.72121212121212119</v>
      </c>
      <c r="H17" s="116">
        <f t="shared" si="3"/>
        <v>0.9555555555555556</v>
      </c>
      <c r="I17" s="116">
        <f t="shared" si="3"/>
        <v>1.1463414634146341</v>
      </c>
      <c r="J17" s="116">
        <f t="shared" si="3"/>
        <v>0.81632653061224492</v>
      </c>
      <c r="K17" s="116">
        <f t="shared" si="3"/>
        <v>0.8741721854304636</v>
      </c>
      <c r="L17" s="116">
        <f t="shared" si="3"/>
        <v>1.0081300813008129</v>
      </c>
      <c r="M17" s="116">
        <f t="shared" si="3"/>
        <v>0.57894736842105265</v>
      </c>
      <c r="N17" s="116">
        <f t="shared" si="3"/>
        <v>0.87142857142857144</v>
      </c>
      <c r="O17" s="117">
        <f t="shared" si="3"/>
        <v>0.921875</v>
      </c>
      <c r="P17" s="116">
        <f t="shared" si="3"/>
        <v>0.94505494505494503</v>
      </c>
      <c r="Q17" s="116">
        <f t="shared" si="3"/>
        <v>0.9</v>
      </c>
      <c r="R17" s="118">
        <f t="shared" si="3"/>
        <v>0.94262295081967218</v>
      </c>
      <c r="S17" s="54"/>
      <c r="T17" s="54"/>
      <c r="U17" s="54"/>
      <c r="V17" s="54"/>
      <c r="W17" s="54"/>
    </row>
    <row r="18" spans="2:23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  <c r="W18" s="54"/>
    </row>
    <row r="19" spans="2:23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  <c r="W19" s="64"/>
    </row>
    <row r="20" spans="2:23" x14ac:dyDescent="0.25">
      <c r="B20" s="100" t="s">
        <v>70</v>
      </c>
      <c r="C20" s="112">
        <f>'LOAD-Births by Elem'!B13</f>
        <v>150</v>
      </c>
      <c r="D20" s="112">
        <f>'LOAD-Births by Elem'!C13</f>
        <v>134</v>
      </c>
      <c r="E20" s="112">
        <f>'LOAD-Births by Elem'!D13</f>
        <v>115</v>
      </c>
      <c r="F20" s="112">
        <f>'LOAD-Births by Elem'!E13</f>
        <v>144</v>
      </c>
      <c r="G20" s="112">
        <f>'LOAD-Births by Elem'!F13</f>
        <v>114</v>
      </c>
      <c r="H20" s="112">
        <f>'LOAD-Births by Elem'!G13</f>
        <v>165</v>
      </c>
      <c r="I20" s="112">
        <f>'LOAD-Births by Elem'!H13</f>
        <v>135</v>
      </c>
      <c r="J20" s="112">
        <f>'LOAD-Births by Elem'!I13</f>
        <v>123</v>
      </c>
      <c r="K20" s="112">
        <f>'LOAD-Births by Elem'!J13</f>
        <v>147</v>
      </c>
      <c r="L20" s="112">
        <f>'LOAD-Births by Elem'!K13</f>
        <v>151</v>
      </c>
      <c r="M20" s="112">
        <f>'LOAD-Births by Elem'!L13</f>
        <v>123</v>
      </c>
      <c r="N20" s="112">
        <f>'LOAD-Births by Elem'!M13</f>
        <v>152</v>
      </c>
      <c r="O20" s="113">
        <f>'LOAD-Births by Elem'!N13</f>
        <v>140</v>
      </c>
      <c r="P20" s="112">
        <f>'LOAD-Births by Elem'!O13</f>
        <v>128</v>
      </c>
      <c r="Q20" s="112">
        <f>'LOAD-Births by Elem'!P13</f>
        <v>91</v>
      </c>
      <c r="R20" s="114">
        <f>'LOAD-Births by Elem'!Q13</f>
        <v>100</v>
      </c>
      <c r="S20" s="112">
        <f>'LOAD-Births by Elem'!R13</f>
        <v>122</v>
      </c>
      <c r="T20" s="112">
        <f>'LOAD-Births by Elem'!S13</f>
        <v>111</v>
      </c>
      <c r="U20" s="112">
        <f>'LOAD-Births by Elem'!T13</f>
        <v>124</v>
      </c>
      <c r="V20" s="113">
        <f>'LOAD-Births by Elem'!U13</f>
        <v>98</v>
      </c>
      <c r="W20" s="113"/>
    </row>
    <row r="21" spans="2:23" x14ac:dyDescent="0.25">
      <c r="B21" s="115" t="s">
        <v>71</v>
      </c>
      <c r="C21" s="116">
        <f>C20/C7</f>
        <v>1.0135135135135136</v>
      </c>
      <c r="D21" s="116">
        <f t="shared" ref="D21:R21" si="4">D20/D7</f>
        <v>1.0075187969924813</v>
      </c>
      <c r="E21" s="116">
        <f t="shared" si="4"/>
        <v>0.92741935483870963</v>
      </c>
      <c r="F21" s="116">
        <f t="shared" si="4"/>
        <v>1.2307692307692308</v>
      </c>
      <c r="G21" s="116">
        <f t="shared" si="4"/>
        <v>0.95798319327731096</v>
      </c>
      <c r="H21" s="116">
        <f t="shared" si="4"/>
        <v>1.2790697674418605</v>
      </c>
      <c r="I21" s="116">
        <f t="shared" si="4"/>
        <v>0.95744680851063835</v>
      </c>
      <c r="J21" s="116">
        <f t="shared" si="4"/>
        <v>1.0249999999999999</v>
      </c>
      <c r="K21" s="116">
        <f t="shared" si="4"/>
        <v>1.1136363636363635</v>
      </c>
      <c r="L21" s="116">
        <f t="shared" si="4"/>
        <v>1.217741935483871</v>
      </c>
      <c r="M21" s="116">
        <f>M20/M7</f>
        <v>1.3977272727272727</v>
      </c>
      <c r="N21" s="116">
        <f t="shared" si="4"/>
        <v>1.2459016393442623</v>
      </c>
      <c r="O21" s="117">
        <f t="shared" si="4"/>
        <v>1.1864406779661016</v>
      </c>
      <c r="P21" s="116">
        <f>P20/P7</f>
        <v>1.4883720930232558</v>
      </c>
      <c r="Q21" s="116">
        <f t="shared" si="4"/>
        <v>1.0111111111111111</v>
      </c>
      <c r="R21" s="118">
        <f t="shared" si="4"/>
        <v>0.86956521739130432</v>
      </c>
      <c r="S21" s="54"/>
      <c r="T21" s="54"/>
      <c r="U21" s="54"/>
      <c r="V21" s="54"/>
      <c r="W21" s="54"/>
    </row>
    <row r="22" spans="2:23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  <c r="W22" s="54"/>
    </row>
    <row r="23" spans="2:23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  <c r="W23" s="54"/>
    </row>
    <row r="24" spans="2:23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  <c r="W24" s="54"/>
    </row>
    <row r="25" spans="2:23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  <c r="W25" s="54"/>
    </row>
    <row r="26" spans="2:23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  <c r="W26" s="54"/>
    </row>
    <row r="27" spans="2:23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  <c r="W27" s="54"/>
    </row>
    <row r="28" spans="2:23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  <c r="W28" s="54"/>
    </row>
    <row r="29" spans="2:23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  <c r="W29" s="54"/>
    </row>
    <row r="30" spans="2:23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  <c r="W30" s="64"/>
    </row>
    <row r="31" spans="2:23" x14ac:dyDescent="0.25">
      <c r="B31" s="100" t="s">
        <v>77</v>
      </c>
      <c r="C31" s="134">
        <f>(C25*C16)+(C27*C20)</f>
        <v>142.44272445820434</v>
      </c>
      <c r="D31" s="134">
        <f t="shared" ref="D31:V31" si="6">(D25*D16)+(D27*D20)</f>
        <v>121.3145445395068</v>
      </c>
      <c r="E31" s="134">
        <f t="shared" si="6"/>
        <v>135.11596463858552</v>
      </c>
      <c r="F31" s="134">
        <f t="shared" si="6"/>
        <v>122.98426023084994</v>
      </c>
      <c r="G31" s="134">
        <f t="shared" si="6"/>
        <v>151.00053533190578</v>
      </c>
      <c r="H31" s="134">
        <f t="shared" si="6"/>
        <v>144.82730706961684</v>
      </c>
      <c r="I31" s="134">
        <f t="shared" si="6"/>
        <v>126.64077669902912</v>
      </c>
      <c r="J31" s="134">
        <f t="shared" si="6"/>
        <v>139.46706915477498</v>
      </c>
      <c r="K31" s="134">
        <f t="shared" si="6"/>
        <v>149.60045532157088</v>
      </c>
      <c r="L31" s="134">
        <f t="shared" si="6"/>
        <v>132.46175321049694</v>
      </c>
      <c r="M31" s="134">
        <f t="shared" si="6"/>
        <v>139.80248618784532</v>
      </c>
      <c r="N31" s="134">
        <f t="shared" si="6"/>
        <v>144.20145631067962</v>
      </c>
      <c r="O31" s="135">
        <f t="shared" si="6"/>
        <v>132.00256081946225</v>
      </c>
      <c r="P31" s="134">
        <f t="shared" si="6"/>
        <v>103.86923076923077</v>
      </c>
      <c r="Q31" s="134">
        <f t="shared" si="6"/>
        <v>97.010121457489873</v>
      </c>
      <c r="R31" s="136">
        <f t="shared" si="6"/>
        <v>114.52518238938578</v>
      </c>
      <c r="S31" s="134">
        <f t="shared" si="6"/>
        <v>114.58255749064402</v>
      </c>
      <c r="T31" s="134">
        <f t="shared" si="6"/>
        <v>119.81732046778056</v>
      </c>
      <c r="U31" s="134">
        <f t="shared" si="6"/>
        <v>106.4348515095011</v>
      </c>
      <c r="V31" s="134">
        <f t="shared" si="6"/>
        <v>109.52087152571413</v>
      </c>
      <c r="W31" s="134"/>
    </row>
    <row r="32" spans="2:23" x14ac:dyDescent="0.25">
      <c r="B32" s="137" t="s">
        <v>78</v>
      </c>
      <c r="C32" s="138"/>
      <c r="D32" s="138">
        <f t="shared" ref="D32:V32" si="7">D31-C31</f>
        <v>-21.128179918697541</v>
      </c>
      <c r="E32" s="138">
        <f t="shared" si="7"/>
        <v>13.801420099078726</v>
      </c>
      <c r="F32" s="138">
        <f t="shared" si="7"/>
        <v>-12.131704407735583</v>
      </c>
      <c r="G32" s="138">
        <f t="shared" si="7"/>
        <v>28.01627510105584</v>
      </c>
      <c r="H32" s="138">
        <f t="shared" si="7"/>
        <v>-6.1732282622889443</v>
      </c>
      <c r="I32" s="138">
        <f t="shared" si="7"/>
        <v>-18.186530370587718</v>
      </c>
      <c r="J32" s="138">
        <f t="shared" si="7"/>
        <v>12.826292455745858</v>
      </c>
      <c r="K32" s="138">
        <f t="shared" si="7"/>
        <v>10.133386166795901</v>
      </c>
      <c r="L32" s="138">
        <f t="shared" si="7"/>
        <v>-17.13870211107394</v>
      </c>
      <c r="M32" s="138">
        <f t="shared" si="7"/>
        <v>7.3407329773483809</v>
      </c>
      <c r="N32" s="138">
        <f t="shared" si="7"/>
        <v>4.3989701228342994</v>
      </c>
      <c r="O32" s="138">
        <f t="shared" si="7"/>
        <v>-12.198895491217371</v>
      </c>
      <c r="P32" s="138">
        <f t="shared" si="7"/>
        <v>-28.133330050231478</v>
      </c>
      <c r="Q32" s="138">
        <f t="shared" si="7"/>
        <v>-6.8591093117408946</v>
      </c>
      <c r="R32" s="139">
        <f t="shared" si="7"/>
        <v>17.515060931895903</v>
      </c>
      <c r="S32" s="138">
        <f t="shared" si="7"/>
        <v>5.7375101258244854E-2</v>
      </c>
      <c r="T32" s="138">
        <f t="shared" si="7"/>
        <v>5.2347629771365405</v>
      </c>
      <c r="U32" s="138">
        <f t="shared" si="7"/>
        <v>-13.38246895827946</v>
      </c>
      <c r="V32" s="138">
        <f t="shared" si="7"/>
        <v>3.0860200162130269</v>
      </c>
      <c r="W32" s="138"/>
    </row>
    <row r="33" spans="2:26" x14ac:dyDescent="0.25">
      <c r="B33" s="140" t="s">
        <v>79</v>
      </c>
      <c r="C33" s="141"/>
      <c r="D33" s="141">
        <f t="shared" ref="D33:U33" si="8">D32/C31</f>
        <v>-0.14832754708294693</v>
      </c>
      <c r="E33" s="141">
        <f t="shared" si="8"/>
        <v>0.11376558475710398</v>
      </c>
      <c r="F33" s="141">
        <f t="shared" si="8"/>
        <v>-8.9787350001060431E-2</v>
      </c>
      <c r="G33" s="141">
        <f t="shared" si="8"/>
        <v>0.22780374536113288</v>
      </c>
      <c r="H33" s="141">
        <f t="shared" si="8"/>
        <v>-4.0882161435520203E-2</v>
      </c>
      <c r="I33" s="141">
        <f t="shared" si="8"/>
        <v>-0.12557390411081565</v>
      </c>
      <c r="J33" s="141">
        <f t="shared" si="8"/>
        <v>0.10128090485601222</v>
      </c>
      <c r="K33" s="141">
        <f t="shared" si="8"/>
        <v>7.2657912926744547E-2</v>
      </c>
      <c r="L33" s="141">
        <f t="shared" si="8"/>
        <v>-0.11456316810155263</v>
      </c>
      <c r="M33" s="141">
        <f t="shared" si="8"/>
        <v>5.5417754932498238E-2</v>
      </c>
      <c r="N33" s="141">
        <f t="shared" si="8"/>
        <v>3.146560724909879E-2</v>
      </c>
      <c r="O33" s="142">
        <f t="shared" si="8"/>
        <v>-8.4596201753573519E-2</v>
      </c>
      <c r="P33" s="141">
        <f t="shared" si="8"/>
        <v>-0.21312715356112655</v>
      </c>
      <c r="Q33" s="141">
        <f t="shared" si="8"/>
        <v>-6.6036007592854648E-2</v>
      </c>
      <c r="R33" s="143">
        <f>R32/Q31</f>
        <v>0.18054879912268798</v>
      </c>
      <c r="S33" s="141">
        <f t="shared" si="8"/>
        <v>5.0098240457866665E-4</v>
      </c>
      <c r="T33" s="141">
        <f t="shared" si="8"/>
        <v>4.5685513500289723E-2</v>
      </c>
      <c r="U33" s="141">
        <f t="shared" si="8"/>
        <v>-0.11169060454726217</v>
      </c>
      <c r="V33" s="141">
        <f>AVERAGE(Q33:U33)</f>
        <v>9.8017365774879153E-3</v>
      </c>
      <c r="W33" s="141"/>
    </row>
    <row r="34" spans="2:26" x14ac:dyDescent="0.25">
      <c r="B34" s="123" t="s">
        <v>80</v>
      </c>
      <c r="C34" s="116"/>
      <c r="D34" s="116">
        <f t="shared" ref="D34:Q34" si="9">D7/D31</f>
        <v>1.0963236148216982</v>
      </c>
      <c r="E34" s="116">
        <f t="shared" si="9"/>
        <v>0.91773019074156759</v>
      </c>
      <c r="F34" s="116">
        <f t="shared" si="9"/>
        <v>0.95134125115183787</v>
      </c>
      <c r="G34" s="116">
        <f t="shared" si="9"/>
        <v>0.78807667627424494</v>
      </c>
      <c r="H34" s="116">
        <f t="shared" si="9"/>
        <v>0.89071600245933713</v>
      </c>
      <c r="I34" s="116">
        <f t="shared" si="9"/>
        <v>1.1133854645814167</v>
      </c>
      <c r="J34" s="116">
        <f t="shared" si="9"/>
        <v>0.86041816700707174</v>
      </c>
      <c r="K34" s="116">
        <f t="shared" si="9"/>
        <v>0.8823502556610664</v>
      </c>
      <c r="L34" s="116">
        <f t="shared" si="9"/>
        <v>0.93611927212642099</v>
      </c>
      <c r="M34" s="116">
        <f t="shared" si="9"/>
        <v>0.62945947815090342</v>
      </c>
      <c r="N34" s="116">
        <f t="shared" si="9"/>
        <v>0.84603861237817912</v>
      </c>
      <c r="O34" s="117">
        <f t="shared" si="9"/>
        <v>0.89392205171978956</v>
      </c>
      <c r="P34" s="116">
        <f t="shared" si="9"/>
        <v>0.82796415611345631</v>
      </c>
      <c r="Q34" s="116">
        <f t="shared" si="9"/>
        <v>0.92773824677086159</v>
      </c>
      <c r="R34" s="144">
        <f>R7/R31</f>
        <v>1.0041459668581871</v>
      </c>
      <c r="S34" s="54"/>
      <c r="T34" s="54"/>
      <c r="U34" s="54"/>
      <c r="V34" s="54"/>
      <c r="W34" s="54"/>
    </row>
    <row r="35" spans="2:26" ht="15.75" thickBot="1" x14ac:dyDescent="0.3">
      <c r="B35" s="123" t="s">
        <v>81</v>
      </c>
      <c r="C35" s="145">
        <f>C7-C31</f>
        <v>5.5572755417956614</v>
      </c>
      <c r="D35" s="145">
        <f t="shared" ref="D35:R35" si="10">D7-D31</f>
        <v>11.685455460493202</v>
      </c>
      <c r="E35" s="145">
        <f t="shared" si="10"/>
        <v>-11.115964638585524</v>
      </c>
      <c r="F35" s="145">
        <f t="shared" si="10"/>
        <v>-5.9842602308499409</v>
      </c>
      <c r="G35" s="145">
        <f t="shared" si="10"/>
        <v>-32.00053533190578</v>
      </c>
      <c r="H35" s="145">
        <f t="shared" si="10"/>
        <v>-15.827307069616836</v>
      </c>
      <c r="I35" s="145">
        <f t="shared" si="10"/>
        <v>14.359223300970882</v>
      </c>
      <c r="J35" s="145">
        <f t="shared" si="10"/>
        <v>-19.467069154774975</v>
      </c>
      <c r="K35" s="145">
        <f t="shared" si="10"/>
        <v>-17.600455321570877</v>
      </c>
      <c r="L35" s="145">
        <f t="shared" si="10"/>
        <v>-8.4617532104969371</v>
      </c>
      <c r="M35" s="145">
        <f t="shared" si="10"/>
        <v>-51.802486187845318</v>
      </c>
      <c r="N35" s="145">
        <f t="shared" si="10"/>
        <v>-22.201456310679617</v>
      </c>
      <c r="O35" s="146">
        <f t="shared" si="10"/>
        <v>-14.002560819462246</v>
      </c>
      <c r="P35" s="145">
        <f t="shared" si="10"/>
        <v>-17.869230769230768</v>
      </c>
      <c r="Q35" s="145">
        <f t="shared" si="10"/>
        <v>-7.0101214574898734</v>
      </c>
      <c r="R35" s="147">
        <f t="shared" si="10"/>
        <v>0.4748176106142239</v>
      </c>
      <c r="S35" s="54"/>
      <c r="T35" s="54"/>
      <c r="U35" s="54"/>
      <c r="V35" s="54"/>
      <c r="W35" s="54"/>
    </row>
    <row r="36" spans="2:26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  <c r="W36" s="54"/>
    </row>
    <row r="37" spans="2:26" x14ac:dyDescent="0.25">
      <c r="O37" s="404" t="s">
        <v>120</v>
      </c>
      <c r="P37" s="405"/>
      <c r="Q37" s="405"/>
      <c r="R37" s="405"/>
      <c r="S37" s="405"/>
      <c r="T37" s="405"/>
      <c r="U37" s="405"/>
      <c r="V37" s="406"/>
    </row>
    <row r="38" spans="2:26" ht="14.25" customHeight="1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6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  <c r="W39" s="159"/>
      <c r="X39" s="79"/>
      <c r="Y39" s="79"/>
      <c r="Z39" s="54"/>
    </row>
    <row r="40" spans="2:26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  <c r="W40" s="159"/>
      <c r="X40" s="79"/>
      <c r="Y40" s="79"/>
      <c r="Z40" s="54"/>
    </row>
    <row r="41" spans="2:26" x14ac:dyDescent="0.25">
      <c r="O41" s="235" t="s">
        <v>124</v>
      </c>
      <c r="P41" s="182" t="s">
        <v>84</v>
      </c>
      <c r="R41" s="162">
        <f>R33</f>
        <v>0.18054879912268798</v>
      </c>
      <c r="S41" s="163">
        <f>S33</f>
        <v>5.0098240457866665E-4</v>
      </c>
      <c r="T41" s="163">
        <f>T33</f>
        <v>4.5685513500289723E-2</v>
      </c>
      <c r="U41" s="163">
        <f>U33</f>
        <v>-0.11169060454726217</v>
      </c>
      <c r="V41" s="164">
        <f>V33</f>
        <v>9.8017365774879153E-3</v>
      </c>
      <c r="W41" s="165"/>
      <c r="X41" s="165"/>
      <c r="Y41" s="165"/>
      <c r="Z41" s="54"/>
    </row>
    <row r="42" spans="2:26" x14ac:dyDescent="0.25">
      <c r="O42" s="235" t="s">
        <v>125</v>
      </c>
      <c r="P42" s="182" t="s">
        <v>85</v>
      </c>
      <c r="R42" s="166">
        <f>AVERAGE(P34:R34,O34)</f>
        <v>0.91344260536557365</v>
      </c>
      <c r="S42" s="167">
        <f t="shared" ref="S42:V43" si="11">R42</f>
        <v>0.91344260536557365</v>
      </c>
      <c r="T42" s="167">
        <f t="shared" si="11"/>
        <v>0.91344260536557365</v>
      </c>
      <c r="U42" s="167">
        <f t="shared" si="11"/>
        <v>0.91344260536557365</v>
      </c>
      <c r="V42" s="168">
        <f t="shared" si="11"/>
        <v>0.91344260536557365</v>
      </c>
      <c r="W42" s="169"/>
      <c r="X42" s="169"/>
      <c r="Y42" s="169"/>
      <c r="Z42" s="54"/>
    </row>
    <row r="43" spans="2:26" x14ac:dyDescent="0.25">
      <c r="O43" s="235" t="s">
        <v>123</v>
      </c>
      <c r="P43" s="182" t="s">
        <v>111</v>
      </c>
      <c r="R43" s="166">
        <f>AVERAGE(S33:V33)</f>
        <v>-1.3925593016226466E-2</v>
      </c>
      <c r="S43" s="167">
        <f>R43</f>
        <v>-1.3925593016226466E-2</v>
      </c>
      <c r="T43" s="167">
        <f t="shared" si="11"/>
        <v>-1.3925593016226466E-2</v>
      </c>
      <c r="U43" s="167">
        <f t="shared" si="11"/>
        <v>-1.3925593016226466E-2</v>
      </c>
      <c r="V43" s="168">
        <f t="shared" si="11"/>
        <v>-1.3925593016226466E-2</v>
      </c>
      <c r="W43" s="169"/>
      <c r="X43" s="169"/>
      <c r="Y43" s="169"/>
      <c r="Z43" s="54"/>
    </row>
    <row r="44" spans="2:26" x14ac:dyDescent="0.25">
      <c r="O44" s="160" t="s">
        <v>86</v>
      </c>
      <c r="P44" s="154"/>
      <c r="Q44" s="170"/>
      <c r="R44" s="94"/>
      <c r="S44" s="154"/>
      <c r="T44" s="154"/>
      <c r="U44" s="154"/>
      <c r="V44" s="171"/>
      <c r="W44" s="54"/>
      <c r="X44" s="54"/>
      <c r="Y44" s="54"/>
      <c r="Z44" s="54"/>
    </row>
    <row r="45" spans="2:26" x14ac:dyDescent="0.25">
      <c r="M45" s="14"/>
      <c r="O45" s="152"/>
      <c r="P45" s="154" t="s">
        <v>87</v>
      </c>
      <c r="Q45" s="172"/>
      <c r="R45" s="173">
        <f>R7</f>
        <v>115</v>
      </c>
      <c r="S45" s="174">
        <f>R45+(R45*S41)</f>
        <v>115.05761297652654</v>
      </c>
      <c r="T45" s="174">
        <f>S45+(S45*T41)</f>
        <v>120.31407910747676</v>
      </c>
      <c r="U45" s="174">
        <f>T45+(T45*U41)</f>
        <v>106.87612687641555</v>
      </c>
      <c r="V45" s="175">
        <f>U45+(U45*V41)</f>
        <v>107.92369851848035</v>
      </c>
      <c r="W45" s="134"/>
      <c r="X45" s="134"/>
      <c r="Y45" s="134"/>
      <c r="Z45" s="54"/>
    </row>
    <row r="46" spans="2:26" x14ac:dyDescent="0.25">
      <c r="M46" s="14"/>
      <c r="O46" s="152"/>
      <c r="P46" s="154" t="s">
        <v>89</v>
      </c>
      <c r="Q46" s="172"/>
      <c r="R46" s="173">
        <f>R45</f>
        <v>115</v>
      </c>
      <c r="S46" s="174">
        <f>S42*S31</f>
        <v>104.6645898437045</v>
      </c>
      <c r="T46" s="174">
        <f>T42*T31</f>
        <v>109.44624537601135</v>
      </c>
      <c r="U46" s="174">
        <f>U42*U31</f>
        <v>97.222128064536648</v>
      </c>
      <c r="V46" s="175">
        <f>V42*V31</f>
        <v>100.04103022835658</v>
      </c>
      <c r="W46" s="134"/>
      <c r="X46" s="134"/>
      <c r="Y46" s="134"/>
      <c r="Z46" s="54"/>
    </row>
    <row r="47" spans="2:26" ht="15.75" thickBot="1" x14ac:dyDescent="0.3">
      <c r="M47" s="14"/>
      <c r="O47" s="176"/>
      <c r="P47" s="177" t="s">
        <v>88</v>
      </c>
      <c r="Q47" s="178"/>
      <c r="R47" s="179">
        <f>R46</f>
        <v>115</v>
      </c>
      <c r="S47" s="180">
        <f>R47*(1+S43)</f>
        <v>113.39855680313396</v>
      </c>
      <c r="T47" s="180">
        <f>S47*(1+T43)</f>
        <v>111.81941465246608</v>
      </c>
      <c r="U47" s="180">
        <f>T47*(1+U43)</f>
        <v>110.26226299270317</v>
      </c>
      <c r="V47" s="181">
        <f>U47*(1+V43)</f>
        <v>108.72679559321867</v>
      </c>
      <c r="W47" s="134"/>
      <c r="X47" s="134"/>
      <c r="Y47" s="134"/>
      <c r="Z47" s="54"/>
    </row>
    <row r="48" spans="2:26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AVERAGE(N4:R4)</f>
        <v>-51.8</v>
      </c>
      <c r="T51" s="223">
        <f>S51</f>
        <v>-51.8</v>
      </c>
      <c r="U51" s="223">
        <f>T51</f>
        <v>-51.8</v>
      </c>
      <c r="V51" s="224">
        <f>U51</f>
        <v>-51.8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0.18054879912268798</v>
      </c>
      <c r="S54" s="163">
        <f>S41</f>
        <v>5.0098240457866665E-4</v>
      </c>
      <c r="T54" s="163">
        <f>T41</f>
        <v>4.5685513500289723E-2</v>
      </c>
      <c r="U54" s="163">
        <f>U41</f>
        <v>-0.11169060454726217</v>
      </c>
      <c r="V54" s="164">
        <f>V41</f>
        <v>9.8017365774879153E-3</v>
      </c>
    </row>
    <row r="55" spans="15:22" x14ac:dyDescent="0.25">
      <c r="O55" s="152"/>
      <c r="P55" s="182" t="s">
        <v>85</v>
      </c>
      <c r="R55" s="166">
        <f t="shared" ref="R55:V56" si="12">R42</f>
        <v>0.91344260536557365</v>
      </c>
      <c r="S55" s="167">
        <f t="shared" si="12"/>
        <v>0.91344260536557365</v>
      </c>
      <c r="T55" s="167">
        <f t="shared" si="12"/>
        <v>0.91344260536557365</v>
      </c>
      <c r="U55" s="167">
        <f t="shared" si="12"/>
        <v>0.91344260536557365</v>
      </c>
      <c r="V55" s="168">
        <f t="shared" si="12"/>
        <v>0.91344260536557365</v>
      </c>
    </row>
    <row r="56" spans="15:22" x14ac:dyDescent="0.25">
      <c r="O56" s="152"/>
      <c r="P56" s="182" t="s">
        <v>111</v>
      </c>
      <c r="R56" s="166">
        <f t="shared" si="12"/>
        <v>-1.3925593016226466E-2</v>
      </c>
      <c r="S56" s="167">
        <f t="shared" si="12"/>
        <v>-1.3925593016226466E-2</v>
      </c>
      <c r="T56" s="167">
        <f t="shared" si="12"/>
        <v>-1.3925593016226466E-2</v>
      </c>
      <c r="U56" s="167">
        <f t="shared" si="12"/>
        <v>-1.3925593016226466E-2</v>
      </c>
      <c r="V56" s="168">
        <f t="shared" si="12"/>
        <v>-1.3925593016226466E-2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49</v>
      </c>
      <c r="S58" s="174">
        <f>S45+S51</f>
        <v>63.257612976526545</v>
      </c>
      <c r="T58" s="174">
        <f>T45+T51</f>
        <v>68.514079107476761</v>
      </c>
      <c r="U58" s="174">
        <f>U45+U51</f>
        <v>55.076126876415557</v>
      </c>
      <c r="V58" s="175">
        <f>V45+V51</f>
        <v>56.123698518480353</v>
      </c>
    </row>
    <row r="59" spans="15:22" x14ac:dyDescent="0.25">
      <c r="O59" s="152"/>
      <c r="P59" s="154" t="s">
        <v>89</v>
      </c>
      <c r="Q59" s="172"/>
      <c r="R59" s="173">
        <f>R58</f>
        <v>49</v>
      </c>
      <c r="S59" s="174">
        <f>S46+S51</f>
        <v>52.864589843704508</v>
      </c>
      <c r="T59" s="174">
        <f>T46+T51</f>
        <v>57.64624537601135</v>
      </c>
      <c r="U59" s="174">
        <f>U46+U51</f>
        <v>45.422128064536651</v>
      </c>
      <c r="V59" s="175">
        <f>V46+V51</f>
        <v>48.241030228356578</v>
      </c>
    </row>
    <row r="60" spans="15:22" ht="15.75" thickBot="1" x14ac:dyDescent="0.3">
      <c r="O60" s="176"/>
      <c r="P60" s="177" t="s">
        <v>88</v>
      </c>
      <c r="Q60" s="178"/>
      <c r="R60" s="179">
        <f>R59</f>
        <v>49</v>
      </c>
      <c r="S60" s="180">
        <f>S47+S51</f>
        <v>61.59855680313396</v>
      </c>
      <c r="T60" s="180">
        <f>T47+T51</f>
        <v>60.019414652466082</v>
      </c>
      <c r="U60" s="180">
        <f>U47+U51</f>
        <v>58.462262992703174</v>
      </c>
      <c r="V60" s="181">
        <f>V47+V51</f>
        <v>56.926795593218671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01F0F-29DB-4458-A3C7-B1A0829526EA}">
  <dimension ref="B1:V60"/>
  <sheetViews>
    <sheetView topLeftCell="A31" workbookViewId="0">
      <selection activeCell="Y48" sqref="Y4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160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0</v>
      </c>
      <c r="J4" s="237">
        <f t="shared" si="0"/>
        <v>-4</v>
      </c>
      <c r="K4" s="237">
        <f t="shared" si="0"/>
        <v>2</v>
      </c>
      <c r="L4" s="237">
        <f t="shared" si="0"/>
        <v>-3</v>
      </c>
      <c r="M4" s="237">
        <f t="shared" si="0"/>
        <v>-7</v>
      </c>
      <c r="N4" s="237">
        <f t="shared" si="0"/>
        <v>-5</v>
      </c>
      <c r="O4" s="237">
        <f t="shared" si="0"/>
        <v>3</v>
      </c>
      <c r="P4" s="237">
        <f t="shared" si="0"/>
        <v>7</v>
      </c>
      <c r="Q4" s="237">
        <f t="shared" si="0"/>
        <v>1</v>
      </c>
      <c r="R4" s="237">
        <f>R8-R7</f>
        <v>4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'!B14</f>
        <v>59</v>
      </c>
      <c r="D7" s="80">
        <f>'LOAD-K and 1 by Elm '!C14</f>
        <v>55</v>
      </c>
      <c r="E7" s="80">
        <f>'LOAD-K and 1 by Elm '!D14</f>
        <v>69</v>
      </c>
      <c r="F7" s="81">
        <f>'LOAD-K and 1 by Elm '!E14</f>
        <v>66</v>
      </c>
      <c r="G7" s="81">
        <f>'LOAD-K and 1 by Elm '!F14</f>
        <v>61</v>
      </c>
      <c r="H7" s="81">
        <f>'LOAD-K and 1 by Elm '!G14</f>
        <v>66</v>
      </c>
      <c r="I7" s="81">
        <f>'LOAD-K and 1 by Elm '!H14</f>
        <v>43</v>
      </c>
      <c r="J7" s="81">
        <f>'LOAD-K and 1 by Elm '!I14</f>
        <v>59</v>
      </c>
      <c r="K7" s="81">
        <f>'LOAD-K and 1 by Elm '!J14</f>
        <v>39</v>
      </c>
      <c r="L7" s="82">
        <f>'LOAD-K and 1 by Elm '!K14</f>
        <v>51</v>
      </c>
      <c r="M7" s="82">
        <f>'LOAD-K and 1 by Elm '!L14</f>
        <v>33</v>
      </c>
      <c r="N7" s="82">
        <f>'LOAD-K and 1 by Elm '!M14</f>
        <v>42</v>
      </c>
      <c r="O7" s="81">
        <f>'LOAD-K and 1 by Elm '!N14</f>
        <v>39</v>
      </c>
      <c r="P7" s="82">
        <f>'LOAD-K and 1 by Elm '!O14</f>
        <v>35</v>
      </c>
      <c r="Q7" s="82">
        <f>'LOAD-K and 1 by Elm '!P14</f>
        <v>38</v>
      </c>
      <c r="R7" s="83">
        <f>'LOAD-K and 1 by Elm '!Q14</f>
        <v>40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'!B89</f>
        <v>0</v>
      </c>
      <c r="D8" s="80">
        <f>'LOAD-K and 1 by Elm '!C89</f>
        <v>0</v>
      </c>
      <c r="E8" s="80">
        <f>'LOAD-K and 1 by Elm '!D89</f>
        <v>0</v>
      </c>
      <c r="F8" s="81">
        <f>'LOAD-K and 1 by Elm '!E89</f>
        <v>0</v>
      </c>
      <c r="G8" s="81">
        <f>'LOAD-K and 1 by Elm '!F89</f>
        <v>0</v>
      </c>
      <c r="H8" s="81">
        <f>'LOAD-K and 1 by Elm '!G89</f>
        <v>0</v>
      </c>
      <c r="I8" s="81">
        <f>'LOAD-K and 1 by Elm '!H89</f>
        <v>43</v>
      </c>
      <c r="J8" s="81">
        <f>'LOAD-K and 1 by Elm '!I89</f>
        <v>55</v>
      </c>
      <c r="K8" s="81">
        <f>'LOAD-K and 1 by Elm '!J89</f>
        <v>41</v>
      </c>
      <c r="L8" s="82">
        <f>'LOAD-K and 1 by Elm '!K89</f>
        <v>48</v>
      </c>
      <c r="M8" s="82">
        <f>'LOAD-K and 1 by Elm '!L89</f>
        <v>26</v>
      </c>
      <c r="N8" s="82">
        <f>'LOAD-K and 1 by Elm '!M89</f>
        <v>37</v>
      </c>
      <c r="O8" s="81">
        <f>'LOAD-K and 1 by Elm '!N89</f>
        <v>42</v>
      </c>
      <c r="P8" s="82">
        <f>'LOAD-K and 1 by Elm '!O89</f>
        <v>42</v>
      </c>
      <c r="Q8" s="82">
        <f>'LOAD-K and 1 by Elm '!P89</f>
        <v>39</v>
      </c>
      <c r="R8" s="83">
        <f>'LOAD-K and 1 by Elm '!Q89</f>
        <v>44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'!B52</f>
        <v>84</v>
      </c>
      <c r="D9" s="86">
        <f>'LOAD-K and 1 by Elm '!C52</f>
        <v>58</v>
      </c>
      <c r="E9" s="86">
        <f>'LOAD-K and 1 by Elm '!D52</f>
        <v>60</v>
      </c>
      <c r="F9" s="87">
        <f>'LOAD-K and 1 by Elm '!E52</f>
        <v>78</v>
      </c>
      <c r="G9" s="87">
        <f>'LOAD-K and 1 by Elm '!F52</f>
        <v>79</v>
      </c>
      <c r="H9" s="87">
        <f>'LOAD-K and 1 by Elm '!G52</f>
        <v>81</v>
      </c>
      <c r="I9" s="87">
        <f>'LOAD-K and 1 by Elm '!H52</f>
        <v>73</v>
      </c>
      <c r="J9" s="87">
        <f>'LOAD-K and 1 by Elm '!I52</f>
        <v>43</v>
      </c>
      <c r="K9" s="87">
        <f>'LOAD-K and 1 by Elm '!J52</f>
        <v>66</v>
      </c>
      <c r="L9" s="87">
        <f>'LOAD-K and 1 by Elm '!K52</f>
        <v>53</v>
      </c>
      <c r="M9" s="87">
        <f>'LOAD-K and 1 by Elm '!L52</f>
        <v>47</v>
      </c>
      <c r="N9" s="87">
        <f>'LOAD-K and 1 by Elm '!M52</f>
        <v>48</v>
      </c>
      <c r="O9" s="87">
        <f>'LOAD-K and 1 by Elm '!N52</f>
        <v>41</v>
      </c>
      <c r="P9" s="87">
        <f>'LOAD-K and 1 by Elm '!O52</f>
        <v>45</v>
      </c>
      <c r="Q9" s="88">
        <f>'LOAD-K and 1 by Elm '!P52</f>
        <v>37</v>
      </c>
      <c r="R9" s="89">
        <f>'LOAD-K and 1 by Elm '!Q52</f>
        <v>39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-4</v>
      </c>
      <c r="E10" s="91">
        <f t="shared" si="1"/>
        <v>14</v>
      </c>
      <c r="F10" s="91">
        <f t="shared" si="1"/>
        <v>-3</v>
      </c>
      <c r="G10" s="91">
        <f t="shared" si="1"/>
        <v>-5</v>
      </c>
      <c r="H10" s="91">
        <f t="shared" si="1"/>
        <v>5</v>
      </c>
      <c r="I10" s="92">
        <f t="shared" si="1"/>
        <v>-23</v>
      </c>
      <c r="J10" s="93">
        <f t="shared" si="1"/>
        <v>16</v>
      </c>
      <c r="K10" s="93">
        <f t="shared" si="1"/>
        <v>-20</v>
      </c>
      <c r="L10" s="93">
        <f t="shared" si="1"/>
        <v>12</v>
      </c>
      <c r="M10" s="93">
        <f t="shared" si="1"/>
        <v>-18</v>
      </c>
      <c r="N10" s="93">
        <f t="shared" si="1"/>
        <v>9</v>
      </c>
      <c r="O10" s="93">
        <f t="shared" si="1"/>
        <v>-3</v>
      </c>
      <c r="P10" s="93">
        <f t="shared" si="1"/>
        <v>-4</v>
      </c>
      <c r="Q10" s="93">
        <f t="shared" si="1"/>
        <v>3</v>
      </c>
      <c r="R10" s="94">
        <f t="shared" si="1"/>
        <v>2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-6.7796610169491525E-2</v>
      </c>
      <c r="E11" s="95">
        <f t="shared" si="2"/>
        <v>0.25454545454545452</v>
      </c>
      <c r="F11" s="95">
        <f t="shared" si="2"/>
        <v>-4.3478260869565216E-2</v>
      </c>
      <c r="G11" s="95">
        <f t="shared" si="2"/>
        <v>-7.575757575757576E-2</v>
      </c>
      <c r="H11" s="95">
        <f t="shared" si="2"/>
        <v>8.1967213114754092E-2</v>
      </c>
      <c r="I11" s="95">
        <f t="shared" si="2"/>
        <v>-0.34848484848484851</v>
      </c>
      <c r="J11" s="96">
        <f t="shared" si="2"/>
        <v>0.37209302325581395</v>
      </c>
      <c r="K11" s="96">
        <f t="shared" si="2"/>
        <v>-0.33898305084745761</v>
      </c>
      <c r="L11" s="96">
        <f t="shared" si="2"/>
        <v>0.30769230769230771</v>
      </c>
      <c r="M11" s="96">
        <f t="shared" si="2"/>
        <v>-0.35294117647058826</v>
      </c>
      <c r="N11" s="97">
        <f t="shared" si="2"/>
        <v>0.27272727272727271</v>
      </c>
      <c r="O11" s="98">
        <f t="shared" si="2"/>
        <v>-7.1428571428571425E-2</v>
      </c>
      <c r="P11" s="97">
        <f t="shared" si="2"/>
        <v>-0.10256410256410256</v>
      </c>
      <c r="Q11" s="97">
        <f t="shared" si="2"/>
        <v>8.5714285714285715E-2</v>
      </c>
      <c r="R11" s="99">
        <f t="shared" si="2"/>
        <v>5.2631578947368418E-2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Elem'!C14</f>
        <v>44</v>
      </c>
      <c r="D16" s="112">
        <f>'LOAD-Births by Elem'!D14</f>
        <v>47</v>
      </c>
      <c r="E16" s="112">
        <f>'LOAD-Births by Elem'!E14</f>
        <v>54</v>
      </c>
      <c r="F16" s="112">
        <f>'LOAD-Births by Elem'!F14</f>
        <v>57</v>
      </c>
      <c r="G16" s="112">
        <f>'LOAD-Births by Elem'!G14</f>
        <v>47</v>
      </c>
      <c r="H16" s="112">
        <f>'LOAD-Births by Elem'!H14</f>
        <v>47</v>
      </c>
      <c r="I16" s="112">
        <f>'LOAD-Births by Elem'!I14</f>
        <v>38</v>
      </c>
      <c r="J16" s="112">
        <f>'LOAD-Births by Elem'!J14</f>
        <v>52</v>
      </c>
      <c r="K16" s="112">
        <f>'LOAD-Births by Elem'!K14</f>
        <v>46</v>
      </c>
      <c r="L16" s="112">
        <f>'LOAD-Births by Elem'!L14</f>
        <v>47</v>
      </c>
      <c r="M16" s="112">
        <f>'LOAD-Births by Elem'!M14</f>
        <v>49</v>
      </c>
      <c r="N16" s="112">
        <f>'LOAD-Births by Elem'!N14</f>
        <v>45</v>
      </c>
      <c r="O16" s="112">
        <f>'LOAD-Births by Elem'!O14</f>
        <v>36</v>
      </c>
      <c r="P16" s="112">
        <f>'LOAD-Births by Elem'!P14</f>
        <v>44</v>
      </c>
      <c r="Q16" s="112">
        <f>'LOAD-Births by Elem'!Q14</f>
        <v>35</v>
      </c>
      <c r="R16" s="206">
        <f>'LOAD-Births by Elem'!R14</f>
        <v>39</v>
      </c>
      <c r="S16" s="112">
        <f>'LOAD-Births by Elem'!S14</f>
        <v>33</v>
      </c>
      <c r="T16" s="112">
        <f>'LOAD-Births by Elem'!T14</f>
        <v>42</v>
      </c>
      <c r="U16" s="112">
        <f>'LOAD-Births by Elem'!U14</f>
        <v>44</v>
      </c>
      <c r="V16" s="113">
        <f>'LOAD-Births by Elem'!V14</f>
        <v>41</v>
      </c>
    </row>
    <row r="17" spans="2:22" x14ac:dyDescent="0.25">
      <c r="B17" s="115" t="s">
        <v>71</v>
      </c>
      <c r="C17" s="116">
        <f>C7/C16</f>
        <v>1.3409090909090908</v>
      </c>
      <c r="D17" s="116">
        <f t="shared" ref="D17:R17" si="3">D7/D16</f>
        <v>1.1702127659574468</v>
      </c>
      <c r="E17" s="116">
        <f t="shared" si="3"/>
        <v>1.2777777777777777</v>
      </c>
      <c r="F17" s="116">
        <f t="shared" si="3"/>
        <v>1.1578947368421053</v>
      </c>
      <c r="G17" s="116">
        <f t="shared" si="3"/>
        <v>1.2978723404255319</v>
      </c>
      <c r="H17" s="116">
        <f t="shared" si="3"/>
        <v>1.4042553191489362</v>
      </c>
      <c r="I17" s="116">
        <f t="shared" si="3"/>
        <v>1.131578947368421</v>
      </c>
      <c r="J17" s="116">
        <f t="shared" si="3"/>
        <v>1.1346153846153846</v>
      </c>
      <c r="K17" s="116">
        <f t="shared" si="3"/>
        <v>0.84782608695652173</v>
      </c>
      <c r="L17" s="116">
        <f t="shared" si="3"/>
        <v>1.0851063829787233</v>
      </c>
      <c r="M17" s="116">
        <f t="shared" si="3"/>
        <v>0.67346938775510201</v>
      </c>
      <c r="N17" s="116">
        <f t="shared" si="3"/>
        <v>0.93333333333333335</v>
      </c>
      <c r="O17" s="117">
        <f t="shared" si="3"/>
        <v>1.0833333333333333</v>
      </c>
      <c r="P17" s="116">
        <f t="shared" si="3"/>
        <v>0.79545454545454541</v>
      </c>
      <c r="Q17" s="116">
        <f t="shared" si="3"/>
        <v>1.0857142857142856</v>
      </c>
      <c r="R17" s="118">
        <f t="shared" si="3"/>
        <v>1.0256410256410255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Elem'!B14</f>
        <v>43</v>
      </c>
      <c r="D20" s="113">
        <f>'LOAD-Births by Elem'!C14</f>
        <v>44</v>
      </c>
      <c r="E20" s="113">
        <f>'LOAD-Births by Elem'!D14</f>
        <v>47</v>
      </c>
      <c r="F20" s="113">
        <f>'LOAD-Births by Elem'!E14</f>
        <v>54</v>
      </c>
      <c r="G20" s="113">
        <f>'LOAD-Births by Elem'!F14</f>
        <v>57</v>
      </c>
      <c r="H20" s="113">
        <f>'LOAD-Births by Elem'!G14</f>
        <v>47</v>
      </c>
      <c r="I20" s="113">
        <f>'LOAD-Births by Elem'!H14</f>
        <v>47</v>
      </c>
      <c r="J20" s="113">
        <f>'LOAD-Births by Elem'!I14</f>
        <v>38</v>
      </c>
      <c r="K20" s="113">
        <f>'LOAD-Births by Elem'!J14</f>
        <v>52</v>
      </c>
      <c r="L20" s="113">
        <f>'LOAD-Births by Elem'!K14</f>
        <v>46</v>
      </c>
      <c r="M20" s="113">
        <f>'LOAD-Births by Elem'!L14</f>
        <v>47</v>
      </c>
      <c r="N20" s="113">
        <f>'LOAD-Births by Elem'!M14</f>
        <v>49</v>
      </c>
      <c r="O20" s="113">
        <f>'LOAD-Births by Elem'!N14</f>
        <v>45</v>
      </c>
      <c r="P20" s="113">
        <f>'LOAD-Births by Elem'!O14</f>
        <v>36</v>
      </c>
      <c r="Q20" s="113">
        <f>'LOAD-Births by Elem'!P14</f>
        <v>44</v>
      </c>
      <c r="R20" s="114">
        <f>'LOAD-Births by Elem'!Q14</f>
        <v>35</v>
      </c>
      <c r="S20" s="113">
        <f>'LOAD-Births by Elem'!R14</f>
        <v>39</v>
      </c>
      <c r="T20" s="113">
        <f>'LOAD-Births by Elem'!S14</f>
        <v>33</v>
      </c>
      <c r="U20" s="113">
        <f>'LOAD-Births by Elem'!T14</f>
        <v>42</v>
      </c>
      <c r="V20" s="113">
        <f>'LOAD-Births by Elem'!U14</f>
        <v>44</v>
      </c>
    </row>
    <row r="21" spans="2:22" x14ac:dyDescent="0.25">
      <c r="B21" s="115" t="s">
        <v>71</v>
      </c>
      <c r="C21" s="116">
        <f>C20/C7</f>
        <v>0.72881355932203384</v>
      </c>
      <c r="D21" s="116">
        <f t="shared" ref="D21:R21" si="4">D20/D7</f>
        <v>0.8</v>
      </c>
      <c r="E21" s="116">
        <f t="shared" si="4"/>
        <v>0.6811594202898551</v>
      </c>
      <c r="F21" s="116">
        <f t="shared" si="4"/>
        <v>0.81818181818181823</v>
      </c>
      <c r="G21" s="116">
        <f t="shared" si="4"/>
        <v>0.93442622950819676</v>
      </c>
      <c r="H21" s="116">
        <f t="shared" si="4"/>
        <v>0.71212121212121215</v>
      </c>
      <c r="I21" s="116">
        <f t="shared" si="4"/>
        <v>1.0930232558139534</v>
      </c>
      <c r="J21" s="116">
        <f t="shared" si="4"/>
        <v>0.64406779661016944</v>
      </c>
      <c r="K21" s="116">
        <f t="shared" si="4"/>
        <v>1.3333333333333333</v>
      </c>
      <c r="L21" s="116">
        <f t="shared" si="4"/>
        <v>0.90196078431372551</v>
      </c>
      <c r="M21" s="116">
        <f>M20/M7</f>
        <v>1.4242424242424243</v>
      </c>
      <c r="N21" s="116">
        <f t="shared" si="4"/>
        <v>1.1666666666666667</v>
      </c>
      <c r="O21" s="117">
        <f t="shared" si="4"/>
        <v>1.1538461538461537</v>
      </c>
      <c r="P21" s="116">
        <f>P20/P7</f>
        <v>1.0285714285714285</v>
      </c>
      <c r="Q21" s="116">
        <f t="shared" si="4"/>
        <v>1.1578947368421053</v>
      </c>
      <c r="R21" s="118">
        <f t="shared" si="4"/>
        <v>0.875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44.74251805985552</v>
      </c>
      <c r="D31" s="134">
        <f t="shared" ref="D31:V31" si="6">(D25*D16)+(D27*D20)</f>
        <v>46.232511323603426</v>
      </c>
      <c r="E31" s="134">
        <f t="shared" si="6"/>
        <v>51.885595423816952</v>
      </c>
      <c r="F31" s="134">
        <f t="shared" si="6"/>
        <v>55.778593913955923</v>
      </c>
      <c r="G31" s="134">
        <f t="shared" si="6"/>
        <v>49.787473233404711</v>
      </c>
      <c r="H31" s="134">
        <f t="shared" si="6"/>
        <v>47</v>
      </c>
      <c r="I31" s="134">
        <f t="shared" si="6"/>
        <v>40.7891046386192</v>
      </c>
      <c r="J31" s="134">
        <f t="shared" si="6"/>
        <v>47.587266739846321</v>
      </c>
      <c r="K31" s="134">
        <f t="shared" si="6"/>
        <v>47.944223107569726</v>
      </c>
      <c r="L31" s="134">
        <f t="shared" si="6"/>
        <v>46.604690117252929</v>
      </c>
      <c r="M31" s="134">
        <f t="shared" si="6"/>
        <v>47.493784530386748</v>
      </c>
      <c r="N31" s="134">
        <f t="shared" si="6"/>
        <v>46.394417475728154</v>
      </c>
      <c r="O31" s="135">
        <f t="shared" si="6"/>
        <v>39.001920614596671</v>
      </c>
      <c r="P31" s="134">
        <f t="shared" si="6"/>
        <v>41.351048951048952</v>
      </c>
      <c r="Q31" s="134">
        <f t="shared" si="6"/>
        <v>37.716599190283397</v>
      </c>
      <c r="R31" s="136">
        <f t="shared" si="6"/>
        <v>37.595362268557892</v>
      </c>
      <c r="S31" s="134">
        <f t="shared" si="6"/>
        <v>34.948589894830043</v>
      </c>
      <c r="T31" s="134">
        <f t="shared" si="6"/>
        <v>39.095492495105205</v>
      </c>
      <c r="U31" s="134">
        <f t="shared" si="6"/>
        <v>43.361516521988506</v>
      </c>
      <c r="V31" s="134">
        <f t="shared" si="6"/>
        <v>41.979215655230121</v>
      </c>
    </row>
    <row r="32" spans="2:22" x14ac:dyDescent="0.25">
      <c r="B32" s="137" t="s">
        <v>78</v>
      </c>
      <c r="C32" s="138"/>
      <c r="D32" s="138">
        <f t="shared" ref="D32:V32" si="7">D31-C31</f>
        <v>1.4899932637479054</v>
      </c>
      <c r="E32" s="138">
        <f t="shared" si="7"/>
        <v>5.6530841002135261</v>
      </c>
      <c r="F32" s="138">
        <f t="shared" si="7"/>
        <v>3.8929984901389716</v>
      </c>
      <c r="G32" s="138">
        <f t="shared" si="7"/>
        <v>-5.9911206805512123</v>
      </c>
      <c r="H32" s="138">
        <f t="shared" si="7"/>
        <v>-2.787473233404711</v>
      </c>
      <c r="I32" s="138">
        <f t="shared" si="7"/>
        <v>-6.2108953613807998</v>
      </c>
      <c r="J32" s="138">
        <f t="shared" si="7"/>
        <v>6.7981621012271205</v>
      </c>
      <c r="K32" s="138">
        <f t="shared" si="7"/>
        <v>0.35695636772340578</v>
      </c>
      <c r="L32" s="138">
        <f t="shared" si="7"/>
        <v>-1.3395329903167976</v>
      </c>
      <c r="M32" s="138">
        <f t="shared" si="7"/>
        <v>0.88909441313381876</v>
      </c>
      <c r="N32" s="138">
        <f t="shared" si="7"/>
        <v>-1.0993670546585932</v>
      </c>
      <c r="O32" s="138">
        <f t="shared" si="7"/>
        <v>-7.3924968611314839</v>
      </c>
      <c r="P32" s="138">
        <f t="shared" si="7"/>
        <v>2.3491283364522815</v>
      </c>
      <c r="Q32" s="138">
        <f t="shared" si="7"/>
        <v>-3.6344497607655555</v>
      </c>
      <c r="R32" s="139">
        <f t="shared" si="7"/>
        <v>-0.12123692172550449</v>
      </c>
      <c r="S32" s="138">
        <f t="shared" si="7"/>
        <v>-2.646772373727849</v>
      </c>
      <c r="T32" s="138">
        <f t="shared" si="7"/>
        <v>4.1469026002751619</v>
      </c>
      <c r="U32" s="138">
        <f t="shared" si="7"/>
        <v>4.2660240268833007</v>
      </c>
      <c r="V32" s="138">
        <f t="shared" si="7"/>
        <v>-1.3823008667583849</v>
      </c>
    </row>
    <row r="33" spans="2:22" x14ac:dyDescent="0.25">
      <c r="B33" s="140" t="s">
        <v>79</v>
      </c>
      <c r="C33" s="141"/>
      <c r="D33" s="141">
        <f t="shared" ref="D33:U33" si="8">D32/C31</f>
        <v>3.3301506673241464E-2</v>
      </c>
      <c r="E33" s="141">
        <f t="shared" si="8"/>
        <v>0.12227508171998036</v>
      </c>
      <c r="F33" s="141">
        <f t="shared" si="8"/>
        <v>7.5030429126616047E-2</v>
      </c>
      <c r="G33" s="141">
        <f t="shared" si="8"/>
        <v>-0.10740895852973843</v>
      </c>
      <c r="H33" s="141">
        <f t="shared" si="8"/>
        <v>-5.598744126533553E-2</v>
      </c>
      <c r="I33" s="141">
        <f t="shared" si="8"/>
        <v>-0.13214670981661275</v>
      </c>
      <c r="J33" s="141">
        <f t="shared" si="8"/>
        <v>0.16666612717923227</v>
      </c>
      <c r="K33" s="141">
        <f t="shared" si="8"/>
        <v>7.5010899380887315E-3</v>
      </c>
      <c r="L33" s="141">
        <f t="shared" si="8"/>
        <v>-2.7939403404480319E-2</v>
      </c>
      <c r="M33" s="141">
        <f t="shared" si="8"/>
        <v>1.9077359186316711E-2</v>
      </c>
      <c r="N33" s="141">
        <f t="shared" si="8"/>
        <v>-2.3147598481127841E-2</v>
      </c>
      <c r="O33" s="142">
        <f t="shared" si="8"/>
        <v>-0.1593402237456471</v>
      </c>
      <c r="P33" s="141">
        <f t="shared" si="8"/>
        <v>6.0231093736781469E-2</v>
      </c>
      <c r="Q33" s="141">
        <f t="shared" si="8"/>
        <v>-8.7892565072968012E-2</v>
      </c>
      <c r="R33" s="143">
        <f t="shared" si="8"/>
        <v>-3.2144181694074292E-3</v>
      </c>
      <c r="S33" s="141">
        <f t="shared" si="8"/>
        <v>-7.0401565885200218E-2</v>
      </c>
      <c r="T33" s="141">
        <f t="shared" si="8"/>
        <v>0.11865722230151021</v>
      </c>
      <c r="U33" s="141">
        <f t="shared" si="8"/>
        <v>0.10911805312127508</v>
      </c>
      <c r="V33" s="141">
        <f>AVERAGE(Q33:U33)</f>
        <v>1.3253345259041923E-2</v>
      </c>
    </row>
    <row r="34" spans="2:22" x14ac:dyDescent="0.25">
      <c r="B34" s="123" t="s">
        <v>80</v>
      </c>
      <c r="C34" s="116"/>
      <c r="D34" s="116">
        <f t="shared" ref="D34:R34" si="9">D7/D31</f>
        <v>1.1896390316119481</v>
      </c>
      <c r="E34" s="116">
        <f t="shared" si="9"/>
        <v>1.3298488614496473</v>
      </c>
      <c r="F34" s="116">
        <f t="shared" si="9"/>
        <v>1.183249619052994</v>
      </c>
      <c r="G34" s="116">
        <f t="shared" si="9"/>
        <v>1.225207788996054</v>
      </c>
      <c r="H34" s="116">
        <f t="shared" si="9"/>
        <v>1.4042553191489362</v>
      </c>
      <c r="I34" s="116">
        <f t="shared" si="9"/>
        <v>1.0542030863626146</v>
      </c>
      <c r="J34" s="116">
        <f t="shared" si="9"/>
        <v>1.2398274589407641</v>
      </c>
      <c r="K34" s="116">
        <f t="shared" si="9"/>
        <v>0.81344523849094219</v>
      </c>
      <c r="L34" s="116">
        <f t="shared" si="9"/>
        <v>1.0943104625669411</v>
      </c>
      <c r="M34" s="116">
        <f t="shared" si="9"/>
        <v>0.6948277617018801</v>
      </c>
      <c r="N34" s="116">
        <f t="shared" si="9"/>
        <v>0.90528133092678331</v>
      </c>
      <c r="O34" s="117">
        <f t="shared" si="9"/>
        <v>0.99995075589698135</v>
      </c>
      <c r="P34" s="116">
        <f t="shared" si="9"/>
        <v>0.84641141852127444</v>
      </c>
      <c r="Q34" s="116">
        <f>Q7/Q31</f>
        <v>1.0075139544869043</v>
      </c>
      <c r="R34" s="144">
        <f t="shared" si="9"/>
        <v>1.0639610203584386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14.25748194014448</v>
      </c>
      <c r="D35" s="145">
        <f t="shared" ref="D35:R35" si="10">D7-D31</f>
        <v>8.7674886763965745</v>
      </c>
      <c r="E35" s="145">
        <f t="shared" si="10"/>
        <v>17.114404576183048</v>
      </c>
      <c r="F35" s="145">
        <f t="shared" si="10"/>
        <v>10.221406086044077</v>
      </c>
      <c r="G35" s="145">
        <f t="shared" si="10"/>
        <v>11.212526766595289</v>
      </c>
      <c r="H35" s="145">
        <f t="shared" si="10"/>
        <v>19</v>
      </c>
      <c r="I35" s="145">
        <f t="shared" si="10"/>
        <v>2.2108953613807998</v>
      </c>
      <c r="J35" s="145">
        <f t="shared" si="10"/>
        <v>11.412733260153679</v>
      </c>
      <c r="K35" s="145">
        <f t="shared" si="10"/>
        <v>-8.9442231075697265</v>
      </c>
      <c r="L35" s="145">
        <f t="shared" si="10"/>
        <v>4.3953098827470711</v>
      </c>
      <c r="M35" s="145">
        <f t="shared" si="10"/>
        <v>-14.493784530386748</v>
      </c>
      <c r="N35" s="145">
        <f t="shared" si="10"/>
        <v>-4.3944174757281544</v>
      </c>
      <c r="O35" s="146">
        <f t="shared" si="10"/>
        <v>-1.920614596670589E-3</v>
      </c>
      <c r="P35" s="145">
        <f t="shared" si="10"/>
        <v>-6.3510489510489521</v>
      </c>
      <c r="Q35" s="145">
        <f t="shared" si="10"/>
        <v>0.28340080971660342</v>
      </c>
      <c r="R35" s="147">
        <f t="shared" si="10"/>
        <v>2.4046377314421079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-3.2144181694074292E-3</v>
      </c>
      <c r="S41" s="163">
        <f>S33</f>
        <v>-7.0401565885200218E-2</v>
      </c>
      <c r="T41" s="163">
        <f>T33</f>
        <v>0.11865722230151021</v>
      </c>
      <c r="U41" s="163">
        <f>U33</f>
        <v>0.10911805312127508</v>
      </c>
      <c r="V41" s="164">
        <f>V33</f>
        <v>1.3253345259041923E-2</v>
      </c>
    </row>
    <row r="42" spans="2:22" x14ac:dyDescent="0.25">
      <c r="O42" s="152"/>
      <c r="P42" s="182" t="s">
        <v>85</v>
      </c>
      <c r="R42" s="166">
        <f>AVERAGE(O34:R34)</f>
        <v>0.9794592873158996</v>
      </c>
      <c r="S42" s="167">
        <f t="shared" ref="S42:V43" si="11">R42</f>
        <v>0.9794592873158996</v>
      </c>
      <c r="T42" s="167">
        <f t="shared" si="11"/>
        <v>0.9794592873158996</v>
      </c>
      <c r="U42" s="167">
        <f t="shared" si="11"/>
        <v>0.9794592873158996</v>
      </c>
      <c r="V42" s="168">
        <f t="shared" si="11"/>
        <v>0.9794592873158996</v>
      </c>
    </row>
    <row r="43" spans="2:22" x14ac:dyDescent="0.25">
      <c r="O43" s="152"/>
      <c r="P43" s="182" t="s">
        <v>111</v>
      </c>
      <c r="R43" s="166">
        <f>AVERAGE(R33:V33)</f>
        <v>3.3482527325443913E-2</v>
      </c>
      <c r="S43" s="167">
        <f t="shared" si="11"/>
        <v>3.3482527325443913E-2</v>
      </c>
      <c r="T43" s="167">
        <f t="shared" si="11"/>
        <v>3.3482527325443913E-2</v>
      </c>
      <c r="U43" s="167">
        <f t="shared" si="11"/>
        <v>3.3482527325443913E-2</v>
      </c>
      <c r="V43" s="168">
        <f t="shared" si="11"/>
        <v>3.3482527325443913E-2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40</v>
      </c>
      <c r="S45" s="174">
        <f>R45+(R45*S41)</f>
        <v>37.183937364591991</v>
      </c>
      <c r="T45" s="174">
        <f>S45+(S45*T41)</f>
        <v>41.596080086507811</v>
      </c>
      <c r="U45" s="174">
        <f>T45+(T45*U41)</f>
        <v>46.134963363024184</v>
      </c>
      <c r="V45" s="175">
        <f>U45+(U45*V41)</f>
        <v>46.746405960987595</v>
      </c>
    </row>
    <row r="46" spans="2:22" x14ac:dyDescent="0.25">
      <c r="M46" s="14"/>
      <c r="O46" s="152"/>
      <c r="P46" s="154" t="s">
        <v>89</v>
      </c>
      <c r="Q46" s="172"/>
      <c r="R46" s="173">
        <f>R45</f>
        <v>40</v>
      </c>
      <c r="S46" s="174">
        <f>S42*S31</f>
        <v>34.230720951085885</v>
      </c>
      <c r="T46" s="174">
        <f>T42*T31</f>
        <v>38.292443216519843</v>
      </c>
      <c r="U46" s="174">
        <f>U42*U31</f>
        <v>42.470840069563465</v>
      </c>
      <c r="V46" s="175">
        <f>V42*V31</f>
        <v>41.116932647752151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40</v>
      </c>
      <c r="S47" s="180">
        <f>R47*(1+S43)</f>
        <v>41.33930109301776</v>
      </c>
      <c r="T47" s="180">
        <f>S47*(1+T43)</f>
        <v>42.723445371479485</v>
      </c>
      <c r="U47" s="180">
        <f>T47*(1+U43)</f>
        <v>44.153934298567158</v>
      </c>
      <c r="V47" s="181">
        <f>U47*(1+V43)</f>
        <v>45.632319610244792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AVERAGE(P4:R4)</f>
        <v>4</v>
      </c>
      <c r="T51" s="223">
        <f>S51</f>
        <v>4</v>
      </c>
      <c r="U51" s="223">
        <f>T51</f>
        <v>4</v>
      </c>
      <c r="V51" s="224">
        <f>U51</f>
        <v>4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-3.2144181694074292E-3</v>
      </c>
      <c r="S54" s="163">
        <f>S41</f>
        <v>-7.0401565885200218E-2</v>
      </c>
      <c r="T54" s="163">
        <f>T41</f>
        <v>0.11865722230151021</v>
      </c>
      <c r="U54" s="163">
        <f>U41</f>
        <v>0.10911805312127508</v>
      </c>
      <c r="V54" s="164">
        <f>V41</f>
        <v>1.3253345259041923E-2</v>
      </c>
    </row>
    <row r="55" spans="15:22" x14ac:dyDescent="0.25">
      <c r="O55" s="152"/>
      <c r="P55" s="182" t="s">
        <v>85</v>
      </c>
      <c r="R55" s="166">
        <f t="shared" ref="R55:V56" si="12">R42</f>
        <v>0.9794592873158996</v>
      </c>
      <c r="S55" s="167">
        <f t="shared" si="12"/>
        <v>0.9794592873158996</v>
      </c>
      <c r="T55" s="167">
        <f t="shared" si="12"/>
        <v>0.9794592873158996</v>
      </c>
      <c r="U55" s="167">
        <f t="shared" si="12"/>
        <v>0.9794592873158996</v>
      </c>
      <c r="V55" s="168">
        <f t="shared" si="12"/>
        <v>0.9794592873158996</v>
      </c>
    </row>
    <row r="56" spans="15:22" x14ac:dyDescent="0.25">
      <c r="O56" s="152"/>
      <c r="P56" s="182" t="s">
        <v>111</v>
      </c>
      <c r="R56" s="166">
        <f t="shared" si="12"/>
        <v>3.3482527325443913E-2</v>
      </c>
      <c r="S56" s="167">
        <f t="shared" si="12"/>
        <v>3.3482527325443913E-2</v>
      </c>
      <c r="T56" s="167">
        <f t="shared" si="12"/>
        <v>3.3482527325443913E-2</v>
      </c>
      <c r="U56" s="167">
        <f t="shared" si="12"/>
        <v>3.3482527325443913E-2</v>
      </c>
      <c r="V56" s="168">
        <f t="shared" si="12"/>
        <v>3.3482527325443913E-2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44</v>
      </c>
      <c r="S58" s="174">
        <f>S45+S51</f>
        <v>41.183937364591991</v>
      </c>
      <c r="T58" s="174">
        <f>T45+T51</f>
        <v>45.596080086507811</v>
      </c>
      <c r="U58" s="174">
        <f>U45+U51</f>
        <v>50.134963363024184</v>
      </c>
      <c r="V58" s="175">
        <f>V45+V51</f>
        <v>50.746405960987595</v>
      </c>
    </row>
    <row r="59" spans="15:22" x14ac:dyDescent="0.25">
      <c r="O59" s="152"/>
      <c r="P59" s="154" t="s">
        <v>89</v>
      </c>
      <c r="Q59" s="172"/>
      <c r="R59" s="173">
        <f>R58</f>
        <v>44</v>
      </c>
      <c r="S59" s="174">
        <f>S46+S51</f>
        <v>38.230720951085885</v>
      </c>
      <c r="T59" s="174">
        <f>T46+T51</f>
        <v>42.292443216519843</v>
      </c>
      <c r="U59" s="174">
        <f>U46+U51</f>
        <v>46.470840069563465</v>
      </c>
      <c r="V59" s="175">
        <f>V46+V51</f>
        <v>45.116932647752151</v>
      </c>
    </row>
    <row r="60" spans="15:22" ht="15.75" thickBot="1" x14ac:dyDescent="0.3">
      <c r="O60" s="176"/>
      <c r="P60" s="177" t="s">
        <v>88</v>
      </c>
      <c r="Q60" s="178"/>
      <c r="R60" s="179">
        <f>R59</f>
        <v>44</v>
      </c>
      <c r="S60" s="180">
        <f>S47+S51</f>
        <v>45.33930109301776</v>
      </c>
      <c r="T60" s="180">
        <f>T47+T51</f>
        <v>46.723445371479485</v>
      </c>
      <c r="U60" s="180">
        <f>U47+U51</f>
        <v>48.153934298567158</v>
      </c>
      <c r="V60" s="181">
        <f>V47+V51</f>
        <v>49.632319610244792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D34F3-5550-445D-8CE5-C639580F03A3}">
  <dimension ref="B1:V60"/>
  <sheetViews>
    <sheetView topLeftCell="A28" workbookViewId="0">
      <selection activeCell="R43" sqref="R43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161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I3" s="274"/>
      <c r="J3" s="274"/>
      <c r="K3" s="274">
        <f t="shared" ref="K3:Q3" si="0">(K4/K7)</f>
        <v>-0.24637681159420291</v>
      </c>
      <c r="L3" s="274">
        <f t="shared" si="0"/>
        <v>-0.18309859154929578</v>
      </c>
      <c r="M3" s="274">
        <f t="shared" si="0"/>
        <v>-0.18518518518518517</v>
      </c>
      <c r="N3" s="274">
        <f t="shared" si="0"/>
        <v>-0.19298245614035087</v>
      </c>
      <c r="O3" s="274">
        <f t="shared" si="0"/>
        <v>-0.19607843137254902</v>
      </c>
      <c r="P3" s="274">
        <f t="shared" si="0"/>
        <v>-0.21052631578947367</v>
      </c>
      <c r="Q3" s="274">
        <f t="shared" si="0"/>
        <v>-0.43137254901960786</v>
      </c>
      <c r="R3" s="274">
        <f>(R4/R7)</f>
        <v>-0.19607843137254902</v>
      </c>
    </row>
    <row r="4" spans="2:22" ht="15.75" thickBot="1" x14ac:dyDescent="0.3">
      <c r="B4" s="70"/>
      <c r="I4" s="237">
        <f t="shared" ref="I4:Q4" si="1">I8-I7</f>
        <v>-12</v>
      </c>
      <c r="J4" s="237">
        <f t="shared" si="1"/>
        <v>-15</v>
      </c>
      <c r="K4" s="237">
        <f t="shared" si="1"/>
        <v>-17</v>
      </c>
      <c r="L4" s="237">
        <f t="shared" si="1"/>
        <v>-13</v>
      </c>
      <c r="M4" s="237">
        <f t="shared" si="1"/>
        <v>-10</v>
      </c>
      <c r="N4" s="237">
        <f t="shared" si="1"/>
        <v>-11</v>
      </c>
      <c r="O4" s="237">
        <f t="shared" si="1"/>
        <v>-10</v>
      </c>
      <c r="P4" s="237">
        <f t="shared" si="1"/>
        <v>-12</v>
      </c>
      <c r="Q4" s="237">
        <f t="shared" si="1"/>
        <v>-22</v>
      </c>
      <c r="R4" s="237">
        <f>R8-R7</f>
        <v>-10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'!B15</f>
        <v>93</v>
      </c>
      <c r="D7" s="80">
        <f>'LOAD-K and 1 by Elm '!C15</f>
        <v>67</v>
      </c>
      <c r="E7" s="80">
        <f>'LOAD-K and 1 by Elm '!D15</f>
        <v>62</v>
      </c>
      <c r="F7" s="81">
        <f>'LOAD-K and 1 by Elm '!E15</f>
        <v>83</v>
      </c>
      <c r="G7" s="81">
        <f>'LOAD-K and 1 by Elm '!F15</f>
        <v>70</v>
      </c>
      <c r="H7" s="81">
        <f>'LOAD-K and 1 by Elm '!G15</f>
        <v>62</v>
      </c>
      <c r="I7" s="81">
        <f>'LOAD-K and 1 by Elm '!H15</f>
        <v>78</v>
      </c>
      <c r="J7" s="81">
        <f>'LOAD-K and 1 by Elm '!I15</f>
        <v>60</v>
      </c>
      <c r="K7" s="81">
        <f>'LOAD-K and 1 by Elm '!J15</f>
        <v>69</v>
      </c>
      <c r="L7" s="82">
        <f>'LOAD-K and 1 by Elm '!K15</f>
        <v>71</v>
      </c>
      <c r="M7" s="82">
        <f>'LOAD-K and 1 by Elm '!L15</f>
        <v>54</v>
      </c>
      <c r="N7" s="82">
        <f>'LOAD-K and 1 by Elm '!M15</f>
        <v>57</v>
      </c>
      <c r="O7" s="81">
        <f>'LOAD-K and 1 by Elm '!N15</f>
        <v>51</v>
      </c>
      <c r="P7" s="82">
        <f>'LOAD-K and 1 by Elm '!O15</f>
        <v>57</v>
      </c>
      <c r="Q7" s="82">
        <f>'LOAD-K and 1 by Elm '!P15</f>
        <v>51</v>
      </c>
      <c r="R7" s="83">
        <f>'LOAD-K and 1 by Elm '!Q15</f>
        <v>51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'!B90</f>
        <v>0</v>
      </c>
      <c r="D8" s="80">
        <f>'LOAD-K and 1 by Elm '!C90</f>
        <v>0</v>
      </c>
      <c r="E8" s="80">
        <f>'LOAD-K and 1 by Elm '!D90</f>
        <v>0</v>
      </c>
      <c r="F8" s="81">
        <f>'LOAD-K and 1 by Elm '!E90</f>
        <v>0</v>
      </c>
      <c r="G8" s="81">
        <f>'LOAD-K and 1 by Elm '!F90</f>
        <v>0</v>
      </c>
      <c r="H8" s="81">
        <f>'LOAD-K and 1 by Elm '!G90</f>
        <v>0</v>
      </c>
      <c r="I8" s="81">
        <f>'LOAD-K and 1 by Elm '!H90</f>
        <v>66</v>
      </c>
      <c r="J8" s="81">
        <f>'LOAD-K and 1 by Elm '!I90</f>
        <v>45</v>
      </c>
      <c r="K8" s="81">
        <f>'LOAD-K and 1 by Elm '!J90</f>
        <v>52</v>
      </c>
      <c r="L8" s="82">
        <f>'LOAD-K and 1 by Elm '!K90</f>
        <v>58</v>
      </c>
      <c r="M8" s="82">
        <f>'LOAD-K and 1 by Elm '!L90</f>
        <v>44</v>
      </c>
      <c r="N8" s="82">
        <f>'LOAD-K and 1 by Elm '!M90</f>
        <v>46</v>
      </c>
      <c r="O8" s="81">
        <f>'LOAD-K and 1 by Elm '!N90</f>
        <v>41</v>
      </c>
      <c r="P8" s="82">
        <f>'LOAD-K and 1 by Elm '!O90</f>
        <v>45</v>
      </c>
      <c r="Q8" s="82">
        <f>'LOAD-K and 1 by Elm '!P90</f>
        <v>29</v>
      </c>
      <c r="R8" s="83">
        <f>'LOAD-K and 1 by Elm '!Q90</f>
        <v>41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'!B53</f>
        <v>82</v>
      </c>
      <c r="D9" s="86">
        <f>'LOAD-K and 1 by Elm '!C53</f>
        <v>101</v>
      </c>
      <c r="E9" s="86">
        <f>'LOAD-K and 1 by Elm '!D53</f>
        <v>74</v>
      </c>
      <c r="F9" s="87">
        <f>'LOAD-K and 1 by Elm '!E53</f>
        <v>67</v>
      </c>
      <c r="G9" s="87">
        <f>'LOAD-K and 1 by Elm '!F53</f>
        <v>88</v>
      </c>
      <c r="H9" s="87">
        <f>'LOAD-K and 1 by Elm '!G53</f>
        <v>78</v>
      </c>
      <c r="I9" s="87">
        <f>'LOAD-K and 1 by Elm '!H53</f>
        <v>82</v>
      </c>
      <c r="J9" s="87">
        <f>'LOAD-K and 1 by Elm '!I53</f>
        <v>82</v>
      </c>
      <c r="K9" s="87">
        <f>'LOAD-K and 1 by Elm '!J53</f>
        <v>81</v>
      </c>
      <c r="L9" s="87">
        <f>'LOAD-K and 1 by Elm '!K53</f>
        <v>72</v>
      </c>
      <c r="M9" s="87">
        <f>'LOAD-K and 1 by Elm '!L53</f>
        <v>66</v>
      </c>
      <c r="N9" s="87">
        <f>'LOAD-K and 1 by Elm '!M53</f>
        <v>75</v>
      </c>
      <c r="O9" s="87">
        <f>'LOAD-K and 1 by Elm '!N53</f>
        <v>62</v>
      </c>
      <c r="P9" s="87">
        <f>'LOAD-K and 1 by Elm '!O53</f>
        <v>60</v>
      </c>
      <c r="Q9" s="88">
        <f>'LOAD-K and 1 by Elm '!P53</f>
        <v>53</v>
      </c>
      <c r="R9" s="89">
        <f>'LOAD-K and 1 by Elm '!Q53</f>
        <v>50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-26</v>
      </c>
      <c r="E10" s="91">
        <f t="shared" si="2"/>
        <v>-5</v>
      </c>
      <c r="F10" s="91">
        <f t="shared" si="2"/>
        <v>21</v>
      </c>
      <c r="G10" s="91">
        <f t="shared" si="2"/>
        <v>-13</v>
      </c>
      <c r="H10" s="91">
        <f t="shared" si="2"/>
        <v>-8</v>
      </c>
      <c r="I10" s="92">
        <f t="shared" si="2"/>
        <v>16</v>
      </c>
      <c r="J10" s="93">
        <f t="shared" si="2"/>
        <v>-18</v>
      </c>
      <c r="K10" s="93">
        <f t="shared" si="2"/>
        <v>9</v>
      </c>
      <c r="L10" s="93">
        <f t="shared" si="2"/>
        <v>2</v>
      </c>
      <c r="M10" s="93">
        <f t="shared" si="2"/>
        <v>-17</v>
      </c>
      <c r="N10" s="93">
        <f t="shared" si="2"/>
        <v>3</v>
      </c>
      <c r="O10" s="93">
        <f t="shared" si="2"/>
        <v>-6</v>
      </c>
      <c r="P10" s="93">
        <f t="shared" si="2"/>
        <v>6</v>
      </c>
      <c r="Q10" s="93">
        <f t="shared" si="2"/>
        <v>-6</v>
      </c>
      <c r="R10" s="94">
        <f t="shared" si="2"/>
        <v>0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-0.27956989247311825</v>
      </c>
      <c r="E11" s="95">
        <f t="shared" si="3"/>
        <v>-7.4626865671641784E-2</v>
      </c>
      <c r="F11" s="95">
        <f t="shared" si="3"/>
        <v>0.33870967741935482</v>
      </c>
      <c r="G11" s="95">
        <f t="shared" si="3"/>
        <v>-0.15662650602409639</v>
      </c>
      <c r="H11" s="95">
        <f t="shared" si="3"/>
        <v>-0.11428571428571428</v>
      </c>
      <c r="I11" s="95">
        <f t="shared" si="3"/>
        <v>0.25806451612903225</v>
      </c>
      <c r="J11" s="96">
        <f t="shared" si="3"/>
        <v>-0.23076923076923078</v>
      </c>
      <c r="K11" s="96">
        <f t="shared" si="3"/>
        <v>0.15</v>
      </c>
      <c r="L11" s="96">
        <f t="shared" si="3"/>
        <v>2.8985507246376812E-2</v>
      </c>
      <c r="M11" s="96">
        <f t="shared" si="3"/>
        <v>-0.23943661971830985</v>
      </c>
      <c r="N11" s="97">
        <f t="shared" si="3"/>
        <v>5.5555555555555552E-2</v>
      </c>
      <c r="O11" s="98">
        <f t="shared" si="3"/>
        <v>-0.10526315789473684</v>
      </c>
      <c r="P11" s="97">
        <f t="shared" si="3"/>
        <v>0.11764705882352941</v>
      </c>
      <c r="Q11" s="97">
        <f t="shared" si="3"/>
        <v>-0.10526315789473684</v>
      </c>
      <c r="R11" s="99">
        <f t="shared" si="3"/>
        <v>0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Elem'!C15</f>
        <v>84</v>
      </c>
      <c r="D16" s="112">
        <f>'LOAD-Births by Elem'!D15</f>
        <v>81</v>
      </c>
      <c r="E16" s="112">
        <f>'LOAD-Births by Elem'!E15</f>
        <v>100</v>
      </c>
      <c r="F16" s="112">
        <f>'LOAD-Births by Elem'!F15</f>
        <v>82</v>
      </c>
      <c r="G16" s="112">
        <f>'LOAD-Births by Elem'!G15</f>
        <v>75</v>
      </c>
      <c r="H16" s="112">
        <f>'LOAD-Births by Elem'!H15</f>
        <v>76</v>
      </c>
      <c r="I16" s="112">
        <f>'LOAD-Births by Elem'!I15</f>
        <v>91</v>
      </c>
      <c r="J16" s="112">
        <f>'LOAD-Births by Elem'!J15</f>
        <v>83</v>
      </c>
      <c r="K16" s="112">
        <f>'LOAD-Births by Elem'!K15</f>
        <v>84</v>
      </c>
      <c r="L16" s="112">
        <f>'LOAD-Births by Elem'!L15</f>
        <v>75</v>
      </c>
      <c r="M16" s="112">
        <f>'LOAD-Births by Elem'!M15</f>
        <v>74</v>
      </c>
      <c r="N16" s="112">
        <f>'LOAD-Births by Elem'!N15</f>
        <v>67</v>
      </c>
      <c r="O16" s="112">
        <f>'LOAD-Births by Elem'!O15</f>
        <v>64</v>
      </c>
      <c r="P16" s="112">
        <f>'LOAD-Births by Elem'!P15</f>
        <v>56</v>
      </c>
      <c r="Q16" s="112">
        <f>'LOAD-Births by Elem'!Q15</f>
        <v>52</v>
      </c>
      <c r="R16" s="206">
        <f>'LOAD-Births by Elem'!R15</f>
        <v>54</v>
      </c>
      <c r="S16" s="112">
        <f>'LOAD-Births by Elem'!S15</f>
        <v>71</v>
      </c>
      <c r="T16" s="112">
        <f>'LOAD-Births by Elem'!T15</f>
        <v>54</v>
      </c>
      <c r="U16" s="112">
        <f>'LOAD-Births by Elem'!U15</f>
        <v>61</v>
      </c>
      <c r="V16" s="113">
        <f>'LOAD-Births by Elem'!V15</f>
        <v>61</v>
      </c>
    </row>
    <row r="17" spans="2:22" x14ac:dyDescent="0.25">
      <c r="B17" s="115" t="s">
        <v>71</v>
      </c>
      <c r="C17" s="116">
        <f>C7/C16</f>
        <v>1.1071428571428572</v>
      </c>
      <c r="D17" s="116">
        <f t="shared" ref="D17:R17" si="4">D7/D16</f>
        <v>0.8271604938271605</v>
      </c>
      <c r="E17" s="116">
        <f t="shared" si="4"/>
        <v>0.62</v>
      </c>
      <c r="F17" s="116">
        <f t="shared" si="4"/>
        <v>1.0121951219512195</v>
      </c>
      <c r="G17" s="116">
        <f t="shared" si="4"/>
        <v>0.93333333333333335</v>
      </c>
      <c r="H17" s="116">
        <f t="shared" si="4"/>
        <v>0.81578947368421051</v>
      </c>
      <c r="I17" s="116">
        <f t="shared" si="4"/>
        <v>0.8571428571428571</v>
      </c>
      <c r="J17" s="116">
        <f t="shared" si="4"/>
        <v>0.72289156626506024</v>
      </c>
      <c r="K17" s="116">
        <f t="shared" si="4"/>
        <v>0.8214285714285714</v>
      </c>
      <c r="L17" s="116">
        <f t="shared" si="4"/>
        <v>0.94666666666666666</v>
      </c>
      <c r="M17" s="116">
        <f t="shared" si="4"/>
        <v>0.72972972972972971</v>
      </c>
      <c r="N17" s="116">
        <f t="shared" si="4"/>
        <v>0.85074626865671643</v>
      </c>
      <c r="O17" s="117">
        <f t="shared" si="4"/>
        <v>0.796875</v>
      </c>
      <c r="P17" s="116">
        <f t="shared" si="4"/>
        <v>1.0178571428571428</v>
      </c>
      <c r="Q17" s="116">
        <f t="shared" si="4"/>
        <v>0.98076923076923073</v>
      </c>
      <c r="R17" s="118">
        <f t="shared" si="4"/>
        <v>0.94444444444444442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Elem'!B15</f>
        <v>74</v>
      </c>
      <c r="D20" s="113">
        <f>'LOAD-Births by Elem'!C15</f>
        <v>84</v>
      </c>
      <c r="E20" s="113">
        <f>'LOAD-Births by Elem'!D15</f>
        <v>81</v>
      </c>
      <c r="F20" s="113">
        <f>'LOAD-Births by Elem'!E15</f>
        <v>100</v>
      </c>
      <c r="G20" s="113">
        <f>'LOAD-Births by Elem'!F15</f>
        <v>82</v>
      </c>
      <c r="H20" s="113">
        <f>'LOAD-Births by Elem'!G15</f>
        <v>75</v>
      </c>
      <c r="I20" s="113">
        <f>'LOAD-Births by Elem'!H15</f>
        <v>76</v>
      </c>
      <c r="J20" s="113">
        <f>'LOAD-Births by Elem'!I15</f>
        <v>91</v>
      </c>
      <c r="K20" s="113">
        <f>'LOAD-Births by Elem'!J15</f>
        <v>83</v>
      </c>
      <c r="L20" s="113">
        <f>'LOAD-Births by Elem'!K15</f>
        <v>84</v>
      </c>
      <c r="M20" s="113">
        <f>'LOAD-Births by Elem'!L15</f>
        <v>75</v>
      </c>
      <c r="N20" s="113">
        <f>'LOAD-Births by Elem'!M15</f>
        <v>74</v>
      </c>
      <c r="O20" s="113">
        <f>'LOAD-Births by Elem'!N15</f>
        <v>67</v>
      </c>
      <c r="P20" s="113">
        <f>'LOAD-Births by Elem'!O15</f>
        <v>64</v>
      </c>
      <c r="Q20" s="113">
        <f>'LOAD-Births by Elem'!P15</f>
        <v>56</v>
      </c>
      <c r="R20" s="114">
        <f>'LOAD-Births by Elem'!Q15</f>
        <v>52</v>
      </c>
      <c r="S20" s="113">
        <f>'LOAD-Births by Elem'!R15</f>
        <v>54</v>
      </c>
      <c r="T20" s="113">
        <f>'LOAD-Births by Elem'!S15</f>
        <v>71</v>
      </c>
      <c r="U20" s="113">
        <f>'LOAD-Births by Elem'!T15</f>
        <v>54</v>
      </c>
      <c r="V20" s="113">
        <f>'LOAD-Births by Elem'!U15</f>
        <v>61</v>
      </c>
    </row>
    <row r="21" spans="2:22" x14ac:dyDescent="0.25">
      <c r="B21" s="115" t="s">
        <v>71</v>
      </c>
      <c r="C21" s="116">
        <f>C20/C7</f>
        <v>0.79569892473118276</v>
      </c>
      <c r="D21" s="116">
        <f t="shared" ref="D21:R21" si="5">D20/D7</f>
        <v>1.2537313432835822</v>
      </c>
      <c r="E21" s="116">
        <f t="shared" si="5"/>
        <v>1.3064516129032258</v>
      </c>
      <c r="F21" s="116">
        <f t="shared" si="5"/>
        <v>1.2048192771084338</v>
      </c>
      <c r="G21" s="116">
        <f t="shared" si="5"/>
        <v>1.1714285714285715</v>
      </c>
      <c r="H21" s="116">
        <f t="shared" si="5"/>
        <v>1.2096774193548387</v>
      </c>
      <c r="I21" s="116">
        <f t="shared" si="5"/>
        <v>0.97435897435897434</v>
      </c>
      <c r="J21" s="116">
        <f t="shared" si="5"/>
        <v>1.5166666666666666</v>
      </c>
      <c r="K21" s="116">
        <f t="shared" si="5"/>
        <v>1.2028985507246377</v>
      </c>
      <c r="L21" s="116">
        <f t="shared" si="5"/>
        <v>1.1830985915492958</v>
      </c>
      <c r="M21" s="116">
        <f>M20/M7</f>
        <v>1.3888888888888888</v>
      </c>
      <c r="N21" s="116">
        <f t="shared" si="5"/>
        <v>1.2982456140350878</v>
      </c>
      <c r="O21" s="117">
        <f t="shared" si="5"/>
        <v>1.3137254901960784</v>
      </c>
      <c r="P21" s="116">
        <f>P20/P7</f>
        <v>1.1228070175438596</v>
      </c>
      <c r="Q21" s="116">
        <f t="shared" si="5"/>
        <v>1.0980392156862746</v>
      </c>
      <c r="R21" s="118">
        <f t="shared" si="5"/>
        <v>1.0196078431372548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82.791537667698663</v>
      </c>
      <c r="D31" s="134">
        <f t="shared" ref="D31:V31" si="7">(D25*D16)+(D27*D20)</f>
        <v>82.218419728233513</v>
      </c>
      <c r="E31" s="134">
        <f t="shared" si="7"/>
        <v>94.18824752990119</v>
      </c>
      <c r="F31" s="134">
        <f t="shared" si="7"/>
        <v>87.32633788037775</v>
      </c>
      <c r="G31" s="134">
        <f t="shared" si="7"/>
        <v>76.973768736616705</v>
      </c>
      <c r="H31" s="134">
        <f t="shared" si="7"/>
        <v>75.672423097679442</v>
      </c>
      <c r="I31" s="134">
        <f t="shared" si="7"/>
        <v>86.185005393743268</v>
      </c>
      <c r="J31" s="134">
        <f t="shared" si="7"/>
        <v>85.583424807903398</v>
      </c>
      <c r="K31" s="134">
        <f t="shared" si="7"/>
        <v>83.623790552077395</v>
      </c>
      <c r="L31" s="134">
        <f t="shared" si="7"/>
        <v>78.001675041876041</v>
      </c>
      <c r="M31" s="134">
        <f t="shared" si="7"/>
        <v>73.052486187845304</v>
      </c>
      <c r="N31" s="134">
        <f t="shared" si="7"/>
        <v>69.397451456310677</v>
      </c>
      <c r="O31" s="135">
        <f t="shared" si="7"/>
        <v>65.000640204865562</v>
      </c>
      <c r="P31" s="134">
        <f t="shared" si="7"/>
        <v>58.858741258741262</v>
      </c>
      <c r="Q31" s="134">
        <f t="shared" si="7"/>
        <v>53.133603238866385</v>
      </c>
      <c r="R31" s="136">
        <f t="shared" si="7"/>
        <v>53.204180572387592</v>
      </c>
      <c r="S31" s="134">
        <f t="shared" si="7"/>
        <v>65.512034336168639</v>
      </c>
      <c r="T31" s="134">
        <f t="shared" si="7"/>
        <v>59.513071315949219</v>
      </c>
      <c r="U31" s="134">
        <f t="shared" si="7"/>
        <v>58.746629221784097</v>
      </c>
      <c r="V31" s="134">
        <f t="shared" si="7"/>
        <v>61.012251558233515</v>
      </c>
    </row>
    <row r="32" spans="2:22" x14ac:dyDescent="0.25">
      <c r="B32" s="137" t="s">
        <v>78</v>
      </c>
      <c r="C32" s="138"/>
      <c r="D32" s="138">
        <f t="shared" ref="D32:V32" si="8">D31-C31</f>
        <v>-0.57311793946514911</v>
      </c>
      <c r="E32" s="138">
        <f t="shared" si="8"/>
        <v>11.969827801667677</v>
      </c>
      <c r="F32" s="138">
        <f t="shared" si="8"/>
        <v>-6.8619096495234402</v>
      </c>
      <c r="G32" s="138">
        <f t="shared" si="8"/>
        <v>-10.352569143761045</v>
      </c>
      <c r="H32" s="138">
        <f t="shared" si="8"/>
        <v>-1.3013456389372635</v>
      </c>
      <c r="I32" s="138">
        <f t="shared" si="8"/>
        <v>10.512582296063826</v>
      </c>
      <c r="J32" s="138">
        <f t="shared" si="8"/>
        <v>-0.60158058583986929</v>
      </c>
      <c r="K32" s="138">
        <f t="shared" si="8"/>
        <v>-1.9596342558260034</v>
      </c>
      <c r="L32" s="138">
        <f t="shared" si="8"/>
        <v>-5.622115510201354</v>
      </c>
      <c r="M32" s="138">
        <f t="shared" si="8"/>
        <v>-4.9491888540307372</v>
      </c>
      <c r="N32" s="138">
        <f t="shared" si="8"/>
        <v>-3.6550347315346272</v>
      </c>
      <c r="O32" s="138">
        <f t="shared" si="8"/>
        <v>-4.396811251445115</v>
      </c>
      <c r="P32" s="138">
        <f t="shared" si="8"/>
        <v>-6.1418989461243001</v>
      </c>
      <c r="Q32" s="138">
        <f t="shared" si="8"/>
        <v>-5.7251380198748762</v>
      </c>
      <c r="R32" s="139">
        <f t="shared" si="8"/>
        <v>7.0577333521207208E-2</v>
      </c>
      <c r="S32" s="138">
        <f t="shared" si="8"/>
        <v>12.307853763781047</v>
      </c>
      <c r="T32" s="138">
        <f t="shared" si="8"/>
        <v>-5.9989630202194206</v>
      </c>
      <c r="U32" s="138">
        <f t="shared" si="8"/>
        <v>-0.76644209416512155</v>
      </c>
      <c r="V32" s="138">
        <f t="shared" si="8"/>
        <v>2.2656223364494181</v>
      </c>
    </row>
    <row r="33" spans="2:22" x14ac:dyDescent="0.25">
      <c r="B33" s="140" t="s">
        <v>79</v>
      </c>
      <c r="C33" s="141"/>
      <c r="D33" s="141">
        <f t="shared" ref="D33:U33" si="9">D32/C31</f>
        <v>-6.9224217306541533E-3</v>
      </c>
      <c r="E33" s="141">
        <f t="shared" si="9"/>
        <v>0.14558571961408401</v>
      </c>
      <c r="F33" s="141">
        <f t="shared" si="9"/>
        <v>-7.2853140699374888E-2</v>
      </c>
      <c r="G33" s="141">
        <f t="shared" si="9"/>
        <v>-0.11855036401437452</v>
      </c>
      <c r="H33" s="141">
        <f t="shared" si="9"/>
        <v>-1.6906352128737704E-2</v>
      </c>
      <c r="I33" s="141">
        <f t="shared" si="9"/>
        <v>0.13892223700163506</v>
      </c>
      <c r="J33" s="141">
        <f t="shared" si="9"/>
        <v>-6.9801073062709575E-3</v>
      </c>
      <c r="K33" s="141">
        <f t="shared" si="9"/>
        <v>-2.2897357288803384E-2</v>
      </c>
      <c r="L33" s="141">
        <f t="shared" si="9"/>
        <v>-6.7231053185757422E-2</v>
      </c>
      <c r="M33" s="141">
        <f t="shared" si="9"/>
        <v>-6.3449776576896738E-2</v>
      </c>
      <c r="N33" s="141">
        <f t="shared" si="9"/>
        <v>-5.0032995757819436E-2</v>
      </c>
      <c r="O33" s="142">
        <f t="shared" si="9"/>
        <v>-6.3356955611160129E-2</v>
      </c>
      <c r="P33" s="141">
        <f t="shared" si="9"/>
        <v>-9.4489822358158157E-2</v>
      </c>
      <c r="Q33" s="141">
        <f t="shared" si="9"/>
        <v>-9.7269120906057799E-2</v>
      </c>
      <c r="R33" s="143">
        <f t="shared" si="9"/>
        <v>1.3282994041251283E-3</v>
      </c>
      <c r="S33" s="141">
        <f t="shared" si="9"/>
        <v>0.2313324560470478</v>
      </c>
      <c r="T33" s="141">
        <f t="shared" si="9"/>
        <v>-9.1570397424026326E-2</v>
      </c>
      <c r="U33" s="141">
        <f t="shared" si="9"/>
        <v>-1.2878550496850575E-2</v>
      </c>
      <c r="V33" s="141">
        <f>AVERAGE(Q33:U33)</f>
        <v>6.1885373248476453E-3</v>
      </c>
    </row>
    <row r="34" spans="2:22" x14ac:dyDescent="0.25">
      <c r="B34" s="123" t="s">
        <v>80</v>
      </c>
      <c r="C34" s="116"/>
      <c r="D34" s="116">
        <f t="shared" ref="D34:R34" si="10">D7/D31</f>
        <v>0.81490255129523537</v>
      </c>
      <c r="E34" s="116">
        <f t="shared" si="10"/>
        <v>0.65825622225657565</v>
      </c>
      <c r="F34" s="116">
        <f t="shared" si="10"/>
        <v>0.95045781163634624</v>
      </c>
      <c r="G34" s="116">
        <f t="shared" si="10"/>
        <v>0.90940071077357476</v>
      </c>
      <c r="H34" s="116">
        <f t="shared" si="10"/>
        <v>0.81932092910477028</v>
      </c>
      <c r="I34" s="116">
        <f t="shared" si="10"/>
        <v>0.90502982094913842</v>
      </c>
      <c r="J34" s="116">
        <f t="shared" si="10"/>
        <v>0.70107033148852393</v>
      </c>
      <c r="K34" s="116">
        <f t="shared" si="10"/>
        <v>0.82512404119052329</v>
      </c>
      <c r="L34" s="116">
        <f t="shared" si="10"/>
        <v>0.91023686301458118</v>
      </c>
      <c r="M34" s="116">
        <f t="shared" si="10"/>
        <v>0.73919455473624507</v>
      </c>
      <c r="N34" s="116">
        <f t="shared" si="10"/>
        <v>0.82135581067965413</v>
      </c>
      <c r="O34" s="117">
        <f t="shared" si="10"/>
        <v>0.78460765677477806</v>
      </c>
      <c r="P34" s="116">
        <f t="shared" si="10"/>
        <v>0.96842030225263753</v>
      </c>
      <c r="Q34" s="116">
        <f>Q7/Q31</f>
        <v>0.95984455958549242</v>
      </c>
      <c r="R34" s="144">
        <f t="shared" si="10"/>
        <v>0.95857128991229046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10.208462332301337</v>
      </c>
      <c r="D35" s="145">
        <f t="shared" ref="D35:R35" si="11">D7-D31</f>
        <v>-15.218419728233513</v>
      </c>
      <c r="E35" s="145">
        <f t="shared" si="11"/>
        <v>-32.18824752990119</v>
      </c>
      <c r="F35" s="145">
        <f t="shared" si="11"/>
        <v>-4.3263378803777499</v>
      </c>
      <c r="G35" s="145">
        <f t="shared" si="11"/>
        <v>-6.9737687366167052</v>
      </c>
      <c r="H35" s="145">
        <f t="shared" si="11"/>
        <v>-13.672423097679442</v>
      </c>
      <c r="I35" s="145">
        <f t="shared" si="11"/>
        <v>-8.1850053937432676</v>
      </c>
      <c r="J35" s="145">
        <f t="shared" si="11"/>
        <v>-25.583424807903398</v>
      </c>
      <c r="K35" s="145">
        <f t="shared" si="11"/>
        <v>-14.623790552077395</v>
      </c>
      <c r="L35" s="145">
        <f t="shared" si="11"/>
        <v>-7.001675041876041</v>
      </c>
      <c r="M35" s="145">
        <f t="shared" si="11"/>
        <v>-19.052486187845304</v>
      </c>
      <c r="N35" s="145">
        <f t="shared" si="11"/>
        <v>-12.397451456310677</v>
      </c>
      <c r="O35" s="146">
        <f t="shared" si="11"/>
        <v>-14.000640204865562</v>
      </c>
      <c r="P35" s="145">
        <f t="shared" si="11"/>
        <v>-1.8587412587412615</v>
      </c>
      <c r="Q35" s="145">
        <f t="shared" si="11"/>
        <v>-2.1336032388663853</v>
      </c>
      <c r="R35" s="147">
        <f t="shared" si="11"/>
        <v>-2.2041805723875925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1.3282994041251283E-3</v>
      </c>
      <c r="S41" s="163">
        <f>S33</f>
        <v>0.2313324560470478</v>
      </c>
      <c r="T41" s="163">
        <f>T33</f>
        <v>-9.1570397424026326E-2</v>
      </c>
      <c r="U41" s="163">
        <f>U33</f>
        <v>-1.2878550496850575E-2</v>
      </c>
      <c r="V41" s="164">
        <f>V33</f>
        <v>6.1885373248476453E-3</v>
      </c>
    </row>
    <row r="42" spans="2:22" x14ac:dyDescent="0.25">
      <c r="O42" s="152"/>
      <c r="P42" s="182" t="s">
        <v>85</v>
      </c>
      <c r="R42" s="166">
        <f>AVERAGE(O34:R34,N34)</f>
        <v>0.8985599238409705</v>
      </c>
      <c r="S42" s="167">
        <f t="shared" ref="S42:V43" si="12">R42</f>
        <v>0.8985599238409705</v>
      </c>
      <c r="T42" s="167">
        <f t="shared" si="12"/>
        <v>0.8985599238409705</v>
      </c>
      <c r="U42" s="167">
        <f t="shared" si="12"/>
        <v>0.8985599238409705</v>
      </c>
      <c r="V42" s="168">
        <f t="shared" si="12"/>
        <v>0.8985599238409705</v>
      </c>
    </row>
    <row r="43" spans="2:22" x14ac:dyDescent="0.25">
      <c r="O43" s="152"/>
      <c r="P43" s="182" t="s">
        <v>111</v>
      </c>
      <c r="R43" s="166">
        <f>AVERAGE(S33:V33)</f>
        <v>3.3268011362754639E-2</v>
      </c>
      <c r="S43" s="167">
        <f t="shared" si="12"/>
        <v>3.3268011362754639E-2</v>
      </c>
      <c r="T43" s="167">
        <f t="shared" si="12"/>
        <v>3.3268011362754639E-2</v>
      </c>
      <c r="U43" s="167">
        <f t="shared" si="12"/>
        <v>3.3268011362754639E-2</v>
      </c>
      <c r="V43" s="168">
        <f t="shared" si="12"/>
        <v>3.3268011362754639E-2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51</v>
      </c>
      <c r="S45" s="174">
        <f>R45+(R45*S41)</f>
        <v>62.79795525839944</v>
      </c>
      <c r="T45" s="174">
        <f>S45+(S45*T41)</f>
        <v>57.047521537971576</v>
      </c>
      <c r="U45" s="174">
        <f>T45+(T45*U41)</f>
        <v>56.312832151124638</v>
      </c>
      <c r="V45" s="175">
        <f>U45+(U45*V41)</f>
        <v>56.661326214759754</v>
      </c>
    </row>
    <row r="46" spans="2:22" x14ac:dyDescent="0.25">
      <c r="M46" s="14"/>
      <c r="O46" s="152"/>
      <c r="P46" s="154" t="s">
        <v>89</v>
      </c>
      <c r="Q46" s="172"/>
      <c r="R46" s="173">
        <f>R45</f>
        <v>51</v>
      </c>
      <c r="S46" s="174">
        <f>S42*S31</f>
        <v>58.866488583774739</v>
      </c>
      <c r="T46" s="174">
        <f>T42*T31</f>
        <v>53.476060829201579</v>
      </c>
      <c r="U46" s="174">
        <f>U42*U31</f>
        <v>52.787366679440048</v>
      </c>
      <c r="V46" s="175">
        <f>V42*V31</f>
        <v>54.823164113532442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51</v>
      </c>
      <c r="S47" s="180">
        <f>R47*(1+S43)</f>
        <v>52.696668579500482</v>
      </c>
      <c r="T47" s="180">
        <f>S47*(1+T43)</f>
        <v>54.449781948582618</v>
      </c>
      <c r="U47" s="180">
        <f>T47*(1+U43)</f>
        <v>56.261217913147576</v>
      </c>
      <c r="V47" s="181">
        <f>U47*(1+V43)</f>
        <v>58.132916749964579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72">
        <f>AVERAGE(M3:R3)</f>
        <v>-0.23537056147995258</v>
      </c>
      <c r="T51" s="272">
        <f>S51</f>
        <v>-0.23537056147995258</v>
      </c>
      <c r="U51" s="272">
        <f>T51</f>
        <v>-0.23537056147995258</v>
      </c>
      <c r="V51" s="273">
        <f>U51</f>
        <v>-0.23537056147995258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1.3282994041251283E-3</v>
      </c>
      <c r="S54" s="163">
        <f>S41</f>
        <v>0.2313324560470478</v>
      </c>
      <c r="T54" s="163">
        <f>T41</f>
        <v>-9.1570397424026326E-2</v>
      </c>
      <c r="U54" s="163">
        <f>U41</f>
        <v>-1.2878550496850575E-2</v>
      </c>
      <c r="V54" s="164">
        <f>V41</f>
        <v>6.1885373248476453E-3</v>
      </c>
    </row>
    <row r="55" spans="15:22" x14ac:dyDescent="0.25">
      <c r="O55" s="152"/>
      <c r="P55" s="182" t="s">
        <v>85</v>
      </c>
      <c r="R55" s="166">
        <f>R42</f>
        <v>0.8985599238409705</v>
      </c>
      <c r="S55" s="167">
        <f t="shared" ref="R55:V56" si="13">S42</f>
        <v>0.8985599238409705</v>
      </c>
      <c r="T55" s="167">
        <f t="shared" si="13"/>
        <v>0.8985599238409705</v>
      </c>
      <c r="U55" s="167">
        <f t="shared" si="13"/>
        <v>0.8985599238409705</v>
      </c>
      <c r="V55" s="168">
        <f t="shared" si="13"/>
        <v>0.8985599238409705</v>
      </c>
    </row>
    <row r="56" spans="15:22" x14ac:dyDescent="0.25">
      <c r="O56" s="152"/>
      <c r="P56" s="182" t="s">
        <v>111</v>
      </c>
      <c r="R56" s="166">
        <f t="shared" si="13"/>
        <v>3.3268011362754639E-2</v>
      </c>
      <c r="S56" s="167">
        <f t="shared" si="13"/>
        <v>3.3268011362754639E-2</v>
      </c>
      <c r="T56" s="167">
        <f t="shared" si="13"/>
        <v>3.3268011362754639E-2</v>
      </c>
      <c r="U56" s="167">
        <f t="shared" si="13"/>
        <v>3.3268011362754639E-2</v>
      </c>
      <c r="V56" s="168">
        <f t="shared" si="13"/>
        <v>3.3268011362754639E-2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41</v>
      </c>
      <c r="S58" s="174">
        <f>(S45*S51)+S45</f>
        <v>48.017165269437022</v>
      </c>
      <c r="T58" s="174">
        <f>(T45*T51)+T45</f>
        <v>43.620214362539521</v>
      </c>
      <c r="U58" s="174">
        <f>(U45*U51)+U45</f>
        <v>43.058449229188106</v>
      </c>
      <c r="V58" s="175">
        <f>(V45*V51)+V45</f>
        <v>43.324918049392991</v>
      </c>
    </row>
    <row r="59" spans="15:22" x14ac:dyDescent="0.25">
      <c r="O59" s="152"/>
      <c r="P59" s="154" t="s">
        <v>89</v>
      </c>
      <c r="Q59" s="172"/>
      <c r="R59" s="173">
        <f>R58</f>
        <v>41</v>
      </c>
      <c r="S59" s="174">
        <f>(S46*S51)+S46</f>
        <v>45.01105011345846</v>
      </c>
      <c r="T59" s="174">
        <f>(T46*T51)+T46</f>
        <v>40.889370366096301</v>
      </c>
      <c r="U59" s="174">
        <f>(U46*U51)+U46</f>
        <v>40.362774545052105</v>
      </c>
      <c r="V59" s="175">
        <f>(V46*V51)+V46</f>
        <v>41.919405194022723</v>
      </c>
    </row>
    <row r="60" spans="15:22" ht="15.75" thickBot="1" x14ac:dyDescent="0.3">
      <c r="O60" s="176"/>
      <c r="P60" s="177" t="s">
        <v>88</v>
      </c>
      <c r="Q60" s="178"/>
      <c r="R60" s="179">
        <f>R59</f>
        <v>41</v>
      </c>
      <c r="S60" s="180">
        <f>(S47*S51)+S47</f>
        <v>40.293424107820478</v>
      </c>
      <c r="T60" s="180">
        <f>(T47*T51)+T47</f>
        <v>41.633906198883743</v>
      </c>
      <c r="U60" s="180">
        <f>(U47*U51)+U47</f>
        <v>43.01898346338406</v>
      </c>
      <c r="V60" s="181">
        <f>(V47*V51)+V47</f>
        <v>44.450139494058078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57B8E-01D1-4E74-A578-955478875D43}">
  <dimension ref="B1:V60"/>
  <sheetViews>
    <sheetView topLeftCell="A30" workbookViewId="0">
      <selection activeCell="X47" sqref="X47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162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-1</v>
      </c>
      <c r="J4" s="237">
        <f t="shared" si="0"/>
        <v>2</v>
      </c>
      <c r="K4" s="237">
        <f t="shared" si="0"/>
        <v>-8</v>
      </c>
      <c r="L4" s="237">
        <f t="shared" si="0"/>
        <v>11</v>
      </c>
      <c r="M4" s="237">
        <f t="shared" si="0"/>
        <v>5</v>
      </c>
      <c r="N4" s="237">
        <f t="shared" si="0"/>
        <v>-1</v>
      </c>
      <c r="O4" s="237">
        <f t="shared" si="0"/>
        <v>-6</v>
      </c>
      <c r="P4" s="237">
        <f t="shared" si="0"/>
        <v>-2</v>
      </c>
      <c r="Q4" s="237">
        <f t="shared" si="0"/>
        <v>0</v>
      </c>
      <c r="R4" s="237">
        <f>R8-R7</f>
        <v>5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'!B16</f>
        <v>98</v>
      </c>
      <c r="D7" s="80">
        <f>'LOAD-K and 1 by Elm '!C16</f>
        <v>89</v>
      </c>
      <c r="E7" s="80">
        <f>'LOAD-K and 1 by Elm '!D16</f>
        <v>84</v>
      </c>
      <c r="F7" s="81">
        <f>'LOAD-K and 1 by Elm '!E16</f>
        <v>79</v>
      </c>
      <c r="G7" s="81">
        <f>'LOAD-K and 1 by Elm '!F16</f>
        <v>59</v>
      </c>
      <c r="H7" s="81">
        <f>'LOAD-K and 1 by Elm '!G16</f>
        <v>56</v>
      </c>
      <c r="I7" s="81">
        <f>'LOAD-K and 1 by Elm '!H16</f>
        <v>44</v>
      </c>
      <c r="J7" s="81">
        <f>'LOAD-K and 1 by Elm '!I16</f>
        <v>44</v>
      </c>
      <c r="K7" s="81">
        <f>'LOAD-K and 1 by Elm '!J16</f>
        <v>46</v>
      </c>
      <c r="L7" s="82">
        <f>'LOAD-K and 1 by Elm '!K16</f>
        <v>33</v>
      </c>
      <c r="M7" s="82">
        <f>'LOAD-K and 1 by Elm '!L16</f>
        <v>34</v>
      </c>
      <c r="N7" s="82">
        <f>'LOAD-K and 1 by Elm '!M16</f>
        <v>44</v>
      </c>
      <c r="O7" s="81">
        <f>'LOAD-K and 1 by Elm '!N16</f>
        <v>38</v>
      </c>
      <c r="P7" s="82">
        <f>'LOAD-K and 1 by Elm '!O16</f>
        <v>27</v>
      </c>
      <c r="Q7" s="82">
        <f>'LOAD-K and 1 by Elm '!P16</f>
        <v>31</v>
      </c>
      <c r="R7" s="83">
        <f>'LOAD-K and 1 by Elm '!Q16</f>
        <v>34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'!B91</f>
        <v>0</v>
      </c>
      <c r="D8" s="80">
        <f>'LOAD-K and 1 by Elm '!C91</f>
        <v>0</v>
      </c>
      <c r="E8" s="80">
        <f>'LOAD-K and 1 by Elm '!D91</f>
        <v>0</v>
      </c>
      <c r="F8" s="81">
        <f>'LOAD-K and 1 by Elm '!E91</f>
        <v>0</v>
      </c>
      <c r="G8" s="81">
        <f>'LOAD-K and 1 by Elm '!F91</f>
        <v>0</v>
      </c>
      <c r="H8" s="81">
        <f>'LOAD-K and 1 by Elm '!G91</f>
        <v>0</v>
      </c>
      <c r="I8" s="81">
        <f>'LOAD-K and 1 by Elm '!H91</f>
        <v>43</v>
      </c>
      <c r="J8" s="81">
        <f>'LOAD-K and 1 by Elm '!I91</f>
        <v>46</v>
      </c>
      <c r="K8" s="81">
        <f>'LOAD-K and 1 by Elm '!J91</f>
        <v>38</v>
      </c>
      <c r="L8" s="82">
        <f>'LOAD-K and 1 by Elm '!K91</f>
        <v>44</v>
      </c>
      <c r="M8" s="82">
        <f>'LOAD-K and 1 by Elm '!L91</f>
        <v>39</v>
      </c>
      <c r="N8" s="82">
        <f>'LOAD-K and 1 by Elm '!M91</f>
        <v>43</v>
      </c>
      <c r="O8" s="81">
        <f>'LOAD-K and 1 by Elm '!N91</f>
        <v>32</v>
      </c>
      <c r="P8" s="82">
        <f>'LOAD-K and 1 by Elm '!O91</f>
        <v>25</v>
      </c>
      <c r="Q8" s="82">
        <f>'LOAD-K and 1 by Elm '!P91</f>
        <v>31</v>
      </c>
      <c r="R8" s="83">
        <f>'LOAD-K and 1 by Elm '!Q91</f>
        <v>39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'!B54</f>
        <v>98</v>
      </c>
      <c r="D9" s="86">
        <f>'LOAD-K and 1 by Elm '!C54</f>
        <v>89</v>
      </c>
      <c r="E9" s="86">
        <f>'LOAD-K and 1 by Elm '!D54</f>
        <v>84</v>
      </c>
      <c r="F9" s="87">
        <f>'LOAD-K and 1 by Elm '!E54</f>
        <v>79</v>
      </c>
      <c r="G9" s="87">
        <f>'LOAD-K and 1 by Elm '!F54</f>
        <v>86</v>
      </c>
      <c r="H9" s="87">
        <f>'LOAD-K and 1 by Elm '!G54</f>
        <v>67</v>
      </c>
      <c r="I9" s="87">
        <f>'LOAD-K and 1 by Elm '!H54</f>
        <v>67</v>
      </c>
      <c r="J9" s="87">
        <f>'LOAD-K and 1 by Elm '!I54</f>
        <v>53</v>
      </c>
      <c r="K9" s="87">
        <f>'LOAD-K and 1 by Elm '!J54</f>
        <v>59</v>
      </c>
      <c r="L9" s="87">
        <f>'LOAD-K and 1 by Elm '!K54</f>
        <v>54</v>
      </c>
      <c r="M9" s="87">
        <f>'LOAD-K and 1 by Elm '!L54</f>
        <v>39</v>
      </c>
      <c r="N9" s="87">
        <f>'LOAD-K and 1 by Elm '!M54</f>
        <v>44</v>
      </c>
      <c r="O9" s="87">
        <f>'LOAD-K and 1 by Elm '!N54</f>
        <v>44</v>
      </c>
      <c r="P9" s="87">
        <f>'LOAD-K and 1 by Elm '!O54</f>
        <v>36</v>
      </c>
      <c r="Q9" s="88">
        <f>'LOAD-K and 1 by Elm '!P54</f>
        <v>30</v>
      </c>
      <c r="R9" s="89">
        <f>'LOAD-K and 1 by Elm '!Q54</f>
        <v>38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-9</v>
      </c>
      <c r="E10" s="91">
        <f t="shared" si="1"/>
        <v>-5</v>
      </c>
      <c r="F10" s="91">
        <f t="shared" si="1"/>
        <v>-5</v>
      </c>
      <c r="G10" s="91">
        <f t="shared" si="1"/>
        <v>-20</v>
      </c>
      <c r="H10" s="91">
        <f t="shared" si="1"/>
        <v>-3</v>
      </c>
      <c r="I10" s="92">
        <f t="shared" si="1"/>
        <v>-12</v>
      </c>
      <c r="J10" s="93">
        <f t="shared" si="1"/>
        <v>0</v>
      </c>
      <c r="K10" s="93">
        <f t="shared" si="1"/>
        <v>2</v>
      </c>
      <c r="L10" s="93">
        <f t="shared" si="1"/>
        <v>-13</v>
      </c>
      <c r="M10" s="93">
        <f t="shared" si="1"/>
        <v>1</v>
      </c>
      <c r="N10" s="93">
        <f t="shared" si="1"/>
        <v>10</v>
      </c>
      <c r="O10" s="93">
        <f t="shared" si="1"/>
        <v>-6</v>
      </c>
      <c r="P10" s="93">
        <f t="shared" si="1"/>
        <v>-11</v>
      </c>
      <c r="Q10" s="93">
        <f t="shared" si="1"/>
        <v>4</v>
      </c>
      <c r="R10" s="94">
        <f t="shared" si="1"/>
        <v>3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-9.1836734693877556E-2</v>
      </c>
      <c r="E11" s="95">
        <f t="shared" si="2"/>
        <v>-5.6179775280898875E-2</v>
      </c>
      <c r="F11" s="95">
        <f t="shared" si="2"/>
        <v>-5.9523809523809521E-2</v>
      </c>
      <c r="G11" s="95">
        <f t="shared" si="2"/>
        <v>-0.25316455696202533</v>
      </c>
      <c r="H11" s="95">
        <f t="shared" si="2"/>
        <v>-5.0847457627118647E-2</v>
      </c>
      <c r="I11" s="95">
        <f t="shared" si="2"/>
        <v>-0.21428571428571427</v>
      </c>
      <c r="J11" s="96">
        <f t="shared" si="2"/>
        <v>0</v>
      </c>
      <c r="K11" s="96">
        <f t="shared" si="2"/>
        <v>4.5454545454545456E-2</v>
      </c>
      <c r="L11" s="96">
        <f t="shared" si="2"/>
        <v>-0.28260869565217389</v>
      </c>
      <c r="M11" s="96">
        <f t="shared" si="2"/>
        <v>3.0303030303030304E-2</v>
      </c>
      <c r="N11" s="97">
        <f t="shared" si="2"/>
        <v>0.29411764705882354</v>
      </c>
      <c r="O11" s="98">
        <f t="shared" si="2"/>
        <v>-0.13636363636363635</v>
      </c>
      <c r="P11" s="97">
        <f t="shared" si="2"/>
        <v>-0.28947368421052633</v>
      </c>
      <c r="Q11" s="97">
        <f t="shared" si="2"/>
        <v>0.14814814814814814</v>
      </c>
      <c r="R11" s="99">
        <f t="shared" si="2"/>
        <v>9.6774193548387094E-2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Elem'!C16</f>
        <v>76</v>
      </c>
      <c r="D16" s="112">
        <f>'LOAD-Births by Elem'!D16</f>
        <v>78</v>
      </c>
      <c r="E16" s="112">
        <f>'LOAD-Births by Elem'!E16</f>
        <v>65</v>
      </c>
      <c r="F16" s="112">
        <f>'LOAD-Births by Elem'!F16</f>
        <v>61</v>
      </c>
      <c r="G16" s="112">
        <f>'LOAD-Births by Elem'!G16</f>
        <v>58</v>
      </c>
      <c r="H16" s="112">
        <f>'LOAD-Births by Elem'!H16</f>
        <v>46</v>
      </c>
      <c r="I16" s="112">
        <f>'LOAD-Births by Elem'!I16</f>
        <v>40</v>
      </c>
      <c r="J16" s="112">
        <f>'LOAD-Births by Elem'!J16</f>
        <v>41</v>
      </c>
      <c r="K16" s="112">
        <f>'LOAD-Births by Elem'!K16</f>
        <v>46</v>
      </c>
      <c r="L16" s="112">
        <f>'LOAD-Births by Elem'!L16</f>
        <v>37</v>
      </c>
      <c r="M16" s="112">
        <f>'LOAD-Births by Elem'!M16</f>
        <v>29</v>
      </c>
      <c r="N16" s="112">
        <f>'LOAD-Births by Elem'!N16</f>
        <v>30</v>
      </c>
      <c r="O16" s="112">
        <f>'LOAD-Births by Elem'!O16</f>
        <v>29</v>
      </c>
      <c r="P16" s="112">
        <f>'LOAD-Births by Elem'!P16</f>
        <v>23</v>
      </c>
      <c r="Q16" s="112">
        <f>'LOAD-Births by Elem'!Q16</f>
        <v>37</v>
      </c>
      <c r="R16" s="206">
        <f>'LOAD-Births by Elem'!R16</f>
        <v>28</v>
      </c>
      <c r="S16" s="112">
        <f>'LOAD-Births by Elem'!S16</f>
        <v>49</v>
      </c>
      <c r="T16" s="112">
        <f>'LOAD-Births by Elem'!T16</f>
        <v>32</v>
      </c>
      <c r="U16" s="112">
        <f>'LOAD-Births by Elem'!U16</f>
        <v>27</v>
      </c>
      <c r="V16" s="113">
        <f>'LOAD-Births by Elem'!V16</f>
        <v>34</v>
      </c>
    </row>
    <row r="17" spans="2:22" x14ac:dyDescent="0.25">
      <c r="B17" s="115" t="s">
        <v>71</v>
      </c>
      <c r="C17" s="116">
        <f>C7/C16</f>
        <v>1.2894736842105263</v>
      </c>
      <c r="D17" s="116">
        <f t="shared" ref="D17:R17" si="3">D7/D16</f>
        <v>1.141025641025641</v>
      </c>
      <c r="E17" s="116">
        <f t="shared" si="3"/>
        <v>1.2923076923076924</v>
      </c>
      <c r="F17" s="116">
        <f t="shared" si="3"/>
        <v>1.2950819672131149</v>
      </c>
      <c r="G17" s="116">
        <f t="shared" si="3"/>
        <v>1.0172413793103448</v>
      </c>
      <c r="H17" s="116">
        <f t="shared" si="3"/>
        <v>1.2173913043478262</v>
      </c>
      <c r="I17" s="116">
        <f t="shared" si="3"/>
        <v>1.1000000000000001</v>
      </c>
      <c r="J17" s="116">
        <f t="shared" si="3"/>
        <v>1.0731707317073171</v>
      </c>
      <c r="K17" s="116">
        <f t="shared" si="3"/>
        <v>1</v>
      </c>
      <c r="L17" s="116">
        <f t="shared" si="3"/>
        <v>0.89189189189189189</v>
      </c>
      <c r="M17" s="116">
        <f t="shared" si="3"/>
        <v>1.1724137931034482</v>
      </c>
      <c r="N17" s="116">
        <f t="shared" si="3"/>
        <v>1.4666666666666666</v>
      </c>
      <c r="O17" s="117">
        <f t="shared" si="3"/>
        <v>1.3103448275862069</v>
      </c>
      <c r="P17" s="116">
        <f t="shared" si="3"/>
        <v>1.173913043478261</v>
      </c>
      <c r="Q17" s="116">
        <f t="shared" si="3"/>
        <v>0.83783783783783783</v>
      </c>
      <c r="R17" s="118">
        <f t="shared" si="3"/>
        <v>1.2142857142857142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Elem'!B16</f>
        <v>79</v>
      </c>
      <c r="D20" s="113">
        <f>'LOAD-Births by Elem'!C16</f>
        <v>76</v>
      </c>
      <c r="E20" s="113">
        <f>'LOAD-Births by Elem'!D16</f>
        <v>78</v>
      </c>
      <c r="F20" s="113">
        <f>'LOAD-Births by Elem'!E16</f>
        <v>65</v>
      </c>
      <c r="G20" s="113">
        <f>'LOAD-Births by Elem'!F16</f>
        <v>61</v>
      </c>
      <c r="H20" s="113">
        <f>'LOAD-Births by Elem'!G16</f>
        <v>58</v>
      </c>
      <c r="I20" s="113">
        <f>'LOAD-Births by Elem'!H16</f>
        <v>46</v>
      </c>
      <c r="J20" s="113">
        <f>'LOAD-Births by Elem'!I16</f>
        <v>40</v>
      </c>
      <c r="K20" s="113">
        <f>'LOAD-Births by Elem'!J16</f>
        <v>41</v>
      </c>
      <c r="L20" s="113">
        <f>'LOAD-Births by Elem'!K16</f>
        <v>46</v>
      </c>
      <c r="M20" s="113">
        <f>'LOAD-Births by Elem'!L16</f>
        <v>37</v>
      </c>
      <c r="N20" s="113">
        <f>'LOAD-Births by Elem'!M16</f>
        <v>29</v>
      </c>
      <c r="O20" s="113">
        <f>'LOAD-Births by Elem'!N16</f>
        <v>30</v>
      </c>
      <c r="P20" s="113">
        <f>'LOAD-Births by Elem'!O16</f>
        <v>29</v>
      </c>
      <c r="Q20" s="113">
        <f>'LOAD-Births by Elem'!P16</f>
        <v>23</v>
      </c>
      <c r="R20" s="114">
        <f>'LOAD-Births by Elem'!Q16</f>
        <v>37</v>
      </c>
      <c r="S20" s="113">
        <f>'LOAD-Births by Elem'!R16</f>
        <v>28</v>
      </c>
      <c r="T20" s="113">
        <f>'LOAD-Births by Elem'!S16</f>
        <v>49</v>
      </c>
      <c r="U20" s="113">
        <f>'LOAD-Births by Elem'!T16</f>
        <v>32</v>
      </c>
      <c r="V20" s="113">
        <f>'LOAD-Births by Elem'!U16</f>
        <v>27</v>
      </c>
    </row>
    <row r="21" spans="2:22" x14ac:dyDescent="0.25">
      <c r="B21" s="115" t="s">
        <v>71</v>
      </c>
      <c r="C21" s="116">
        <f>C20/C7</f>
        <v>0.80612244897959184</v>
      </c>
      <c r="D21" s="116">
        <f t="shared" ref="D21:R21" si="4">D20/D7</f>
        <v>0.8539325842696629</v>
      </c>
      <c r="E21" s="116">
        <f t="shared" si="4"/>
        <v>0.9285714285714286</v>
      </c>
      <c r="F21" s="116">
        <f t="shared" si="4"/>
        <v>0.82278481012658233</v>
      </c>
      <c r="G21" s="116">
        <f t="shared" si="4"/>
        <v>1.0338983050847457</v>
      </c>
      <c r="H21" s="116">
        <f t="shared" si="4"/>
        <v>1.0357142857142858</v>
      </c>
      <c r="I21" s="116">
        <f t="shared" si="4"/>
        <v>1.0454545454545454</v>
      </c>
      <c r="J21" s="116">
        <f t="shared" si="4"/>
        <v>0.90909090909090906</v>
      </c>
      <c r="K21" s="116">
        <f t="shared" si="4"/>
        <v>0.89130434782608692</v>
      </c>
      <c r="L21" s="116">
        <f t="shared" si="4"/>
        <v>1.393939393939394</v>
      </c>
      <c r="M21" s="116">
        <f>M20/M7</f>
        <v>1.088235294117647</v>
      </c>
      <c r="N21" s="116">
        <f t="shared" si="4"/>
        <v>0.65909090909090906</v>
      </c>
      <c r="O21" s="117">
        <f t="shared" si="4"/>
        <v>0.78947368421052633</v>
      </c>
      <c r="P21" s="116">
        <f>P20/P7</f>
        <v>1.0740740740740742</v>
      </c>
      <c r="Q21" s="116">
        <f t="shared" si="4"/>
        <v>0.74193548387096775</v>
      </c>
      <c r="R21" s="118">
        <f t="shared" si="4"/>
        <v>1.088235294117647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78.816821465428276</v>
      </c>
      <c r="D31" s="134">
        <f t="shared" ref="D31:V31" si="6">(D25*D16)+(D27*D20)</f>
        <v>77.652742828384504</v>
      </c>
      <c r="E31" s="134">
        <f t="shared" si="6"/>
        <v>69.184607384295361</v>
      </c>
      <c r="F31" s="134">
        <f t="shared" si="6"/>
        <v>61.981636935991602</v>
      </c>
      <c r="G31" s="134">
        <f t="shared" si="6"/>
        <v>58.859743040685224</v>
      </c>
      <c r="H31" s="134">
        <f t="shared" si="6"/>
        <v>49.930922827846736</v>
      </c>
      <c r="I31" s="134">
        <f t="shared" si="6"/>
        <v>41.843581445523192</v>
      </c>
      <c r="J31" s="134">
        <f t="shared" si="6"/>
        <v>40.705268935236006</v>
      </c>
      <c r="K31" s="134">
        <f t="shared" si="6"/>
        <v>44.331815594763803</v>
      </c>
      <c r="L31" s="134">
        <f t="shared" si="6"/>
        <v>40.044109436069235</v>
      </c>
      <c r="M31" s="134">
        <f t="shared" si="6"/>
        <v>31.140193370165747</v>
      </c>
      <c r="N31" s="134">
        <f t="shared" si="6"/>
        <v>29.801577669902912</v>
      </c>
      <c r="O31" s="135">
        <f t="shared" si="6"/>
        <v>29.333546734955188</v>
      </c>
      <c r="P31" s="134">
        <f t="shared" si="6"/>
        <v>25.104195804195804</v>
      </c>
      <c r="Q31" s="134">
        <f t="shared" si="6"/>
        <v>32.589068825910928</v>
      </c>
      <c r="R31" s="136">
        <f t="shared" si="6"/>
        <v>30.846733735196239</v>
      </c>
      <c r="S31" s="134">
        <f t="shared" si="6"/>
        <v>42.212974406281944</v>
      </c>
      <c r="T31" s="134">
        <f t="shared" si="6"/>
        <v>37.508652721176475</v>
      </c>
      <c r="U31" s="134">
        <f t="shared" si="6"/>
        <v>28.623724489749897</v>
      </c>
      <c r="V31" s="134">
        <f t="shared" si="6"/>
        <v>31.741206400926639</v>
      </c>
    </row>
    <row r="32" spans="2:22" x14ac:dyDescent="0.25">
      <c r="B32" s="137" t="s">
        <v>78</v>
      </c>
      <c r="C32" s="138"/>
      <c r="D32" s="138">
        <f t="shared" ref="D32:V32" si="7">D31-C31</f>
        <v>-1.1640786370437723</v>
      </c>
      <c r="E32" s="138">
        <f t="shared" si="7"/>
        <v>-8.4681354440891425</v>
      </c>
      <c r="F32" s="138">
        <f t="shared" si="7"/>
        <v>-7.2029704483037591</v>
      </c>
      <c r="G32" s="138">
        <f t="shared" si="7"/>
        <v>-3.1218938953063784</v>
      </c>
      <c r="H32" s="138">
        <f t="shared" si="7"/>
        <v>-8.9288202128384881</v>
      </c>
      <c r="I32" s="138">
        <f t="shared" si="7"/>
        <v>-8.0873413823235438</v>
      </c>
      <c r="J32" s="138">
        <f t="shared" si="7"/>
        <v>-1.1383125102871858</v>
      </c>
      <c r="K32" s="138">
        <f t="shared" si="7"/>
        <v>3.6265466595277971</v>
      </c>
      <c r="L32" s="138">
        <f t="shared" si="7"/>
        <v>-4.2877061586945686</v>
      </c>
      <c r="M32" s="138">
        <f t="shared" si="7"/>
        <v>-8.9039160659034877</v>
      </c>
      <c r="N32" s="138">
        <f t="shared" si="7"/>
        <v>-1.3386157002628352</v>
      </c>
      <c r="O32" s="138">
        <f t="shared" si="7"/>
        <v>-0.46803093494772341</v>
      </c>
      <c r="P32" s="138">
        <f t="shared" si="7"/>
        <v>-4.2293509307593844</v>
      </c>
      <c r="Q32" s="138">
        <f t="shared" si="7"/>
        <v>7.4848730217151243</v>
      </c>
      <c r="R32" s="139">
        <f t="shared" si="7"/>
        <v>-1.7423350907146897</v>
      </c>
      <c r="S32" s="138">
        <f t="shared" si="7"/>
        <v>11.366240671085706</v>
      </c>
      <c r="T32" s="138">
        <f t="shared" si="7"/>
        <v>-4.7043216851054694</v>
      </c>
      <c r="U32" s="138">
        <f t="shared" si="7"/>
        <v>-8.8849282314265778</v>
      </c>
      <c r="V32" s="138">
        <f t="shared" si="7"/>
        <v>3.1174819111767427</v>
      </c>
    </row>
    <row r="33" spans="2:22" x14ac:dyDescent="0.25">
      <c r="B33" s="140" t="s">
        <v>79</v>
      </c>
      <c r="C33" s="141"/>
      <c r="D33" s="141">
        <f t="shared" ref="D33:U33" si="8">D32/C31</f>
        <v>-1.4769418702762285E-2</v>
      </c>
      <c r="E33" s="141">
        <f t="shared" si="8"/>
        <v>-0.10905133721810757</v>
      </c>
      <c r="F33" s="141">
        <f t="shared" si="8"/>
        <v>-0.10411232672455413</v>
      </c>
      <c r="G33" s="141">
        <f t="shared" si="8"/>
        <v>-5.0368045273317903E-2</v>
      </c>
      <c r="H33" s="141">
        <f t="shared" si="8"/>
        <v>-0.15169655441184443</v>
      </c>
      <c r="I33" s="141">
        <f t="shared" si="8"/>
        <v>-0.16197059706281236</v>
      </c>
      <c r="J33" s="141">
        <f t="shared" si="8"/>
        <v>-2.7203993323783066E-2</v>
      </c>
      <c r="K33" s="141">
        <f t="shared" si="8"/>
        <v>8.9092806764102292E-2</v>
      </c>
      <c r="L33" s="141">
        <f t="shared" si="8"/>
        <v>-9.6718487640758966E-2</v>
      </c>
      <c r="M33" s="141">
        <f t="shared" si="8"/>
        <v>-0.22235270533656556</v>
      </c>
      <c r="N33" s="141">
        <f t="shared" si="8"/>
        <v>-4.2986749772251344E-2</v>
      </c>
      <c r="O33" s="142">
        <f t="shared" si="8"/>
        <v>-1.5704904623905041E-2</v>
      </c>
      <c r="P33" s="141">
        <f t="shared" si="8"/>
        <v>-0.14418136916663737</v>
      </c>
      <c r="Q33" s="141">
        <f t="shared" si="8"/>
        <v>0.29815227223746144</v>
      </c>
      <c r="R33" s="143">
        <f t="shared" si="8"/>
        <v>-5.3463788733030426E-2</v>
      </c>
      <c r="S33" s="141">
        <f t="shared" si="8"/>
        <v>0.36847469066447003</v>
      </c>
      <c r="T33" s="141">
        <f t="shared" si="8"/>
        <v>-0.11144255412633026</v>
      </c>
      <c r="U33" s="141">
        <f t="shared" si="8"/>
        <v>-0.23687676274254349</v>
      </c>
      <c r="V33" s="141">
        <f>AVERAGE(Q33:U33)</f>
        <v>5.2968771460005434E-2</v>
      </c>
    </row>
    <row r="34" spans="2:22" x14ac:dyDescent="0.25">
      <c r="B34" s="123" t="s">
        <v>80</v>
      </c>
      <c r="C34" s="116"/>
      <c r="D34" s="116">
        <f t="shared" ref="D34:R34" si="9">D7/D31</f>
        <v>1.1461282210815575</v>
      </c>
      <c r="E34" s="116">
        <f t="shared" si="9"/>
        <v>1.2141429022413976</v>
      </c>
      <c r="F34" s="116">
        <f t="shared" si="9"/>
        <v>1.2745710488669935</v>
      </c>
      <c r="G34" s="116">
        <f t="shared" si="9"/>
        <v>1.0023829013187813</v>
      </c>
      <c r="H34" s="116">
        <f t="shared" si="9"/>
        <v>1.121549469315406</v>
      </c>
      <c r="I34" s="116">
        <f t="shared" si="9"/>
        <v>1.051535229059785</v>
      </c>
      <c r="J34" s="116">
        <f t="shared" si="9"/>
        <v>1.0809411447448256</v>
      </c>
      <c r="K34" s="116">
        <f t="shared" si="9"/>
        <v>1.0376295079020683</v>
      </c>
      <c r="L34" s="116">
        <f t="shared" si="9"/>
        <v>0.82409124499783881</v>
      </c>
      <c r="M34" s="116">
        <f t="shared" si="9"/>
        <v>1.0918365083941364</v>
      </c>
      <c r="N34" s="116">
        <f t="shared" si="9"/>
        <v>1.4764319019404231</v>
      </c>
      <c r="O34" s="117">
        <f t="shared" si="9"/>
        <v>1.2954451210196642</v>
      </c>
      <c r="P34" s="116">
        <f t="shared" si="9"/>
        <v>1.0755174238836736</v>
      </c>
      <c r="Q34" s="116">
        <f>Q7/Q31</f>
        <v>0.95123920740418666</v>
      </c>
      <c r="R34" s="144">
        <f t="shared" si="9"/>
        <v>1.1022236678888913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19.183178534571724</v>
      </c>
      <c r="D35" s="145">
        <f t="shared" ref="D35:R35" si="10">D7-D31</f>
        <v>11.347257171615496</v>
      </c>
      <c r="E35" s="145">
        <f t="shared" si="10"/>
        <v>14.815392615704639</v>
      </c>
      <c r="F35" s="145">
        <f t="shared" si="10"/>
        <v>17.018363064008398</v>
      </c>
      <c r="G35" s="145">
        <f t="shared" si="10"/>
        <v>0.140256959314776</v>
      </c>
      <c r="H35" s="145">
        <f t="shared" si="10"/>
        <v>6.0690771721532641</v>
      </c>
      <c r="I35" s="145">
        <f t="shared" si="10"/>
        <v>2.156418554476808</v>
      </c>
      <c r="J35" s="145">
        <f t="shared" si="10"/>
        <v>3.2947310647639938</v>
      </c>
      <c r="K35" s="145">
        <f t="shared" si="10"/>
        <v>1.6681844052361967</v>
      </c>
      <c r="L35" s="145">
        <f t="shared" si="10"/>
        <v>-7.0441094360692347</v>
      </c>
      <c r="M35" s="145">
        <f t="shared" si="10"/>
        <v>2.859806629834253</v>
      </c>
      <c r="N35" s="145">
        <f t="shared" si="10"/>
        <v>14.198422330097088</v>
      </c>
      <c r="O35" s="146">
        <f t="shared" si="10"/>
        <v>8.6664532650448116</v>
      </c>
      <c r="P35" s="145">
        <f t="shared" si="10"/>
        <v>1.895804195804196</v>
      </c>
      <c r="Q35" s="145">
        <f t="shared" si="10"/>
        <v>-1.5890688259109282</v>
      </c>
      <c r="R35" s="147">
        <f t="shared" si="10"/>
        <v>3.1532662648037615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">
        <v>57</v>
      </c>
      <c r="S39" s="156" t="s">
        <v>61</v>
      </c>
      <c r="T39" s="156" t="s">
        <v>62</v>
      </c>
      <c r="U39" s="157" t="s">
        <v>63</v>
      </c>
      <c r="V39" s="158" t="s">
        <v>64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-5.3463788733030426E-2</v>
      </c>
      <c r="S41" s="163">
        <f>S33</f>
        <v>0.36847469066447003</v>
      </c>
      <c r="T41" s="163">
        <f>T33</f>
        <v>-0.11144255412633026</v>
      </c>
      <c r="U41" s="163">
        <f>U33</f>
        <v>-0.23687676274254349</v>
      </c>
      <c r="V41" s="164">
        <f>V33</f>
        <v>5.2968771460005434E-2</v>
      </c>
    </row>
    <row r="42" spans="2:22" x14ac:dyDescent="0.25">
      <c r="O42" s="152"/>
      <c r="P42" s="182" t="s">
        <v>85</v>
      </c>
      <c r="R42" s="166">
        <f>AVERAGE(P34:R34)</f>
        <v>1.042993433058917</v>
      </c>
      <c r="S42" s="167">
        <f t="shared" ref="S42:V43" si="11">R42</f>
        <v>1.042993433058917</v>
      </c>
      <c r="T42" s="167">
        <f t="shared" si="11"/>
        <v>1.042993433058917</v>
      </c>
      <c r="U42" s="167">
        <f t="shared" si="11"/>
        <v>1.042993433058917</v>
      </c>
      <c r="V42" s="168">
        <f t="shared" si="11"/>
        <v>1.042993433058917</v>
      </c>
    </row>
    <row r="43" spans="2:22" x14ac:dyDescent="0.25">
      <c r="O43" s="152"/>
      <c r="P43" s="182" t="s">
        <v>111</v>
      </c>
      <c r="R43" s="166">
        <f>AVERAGE(S33:V33)</f>
        <v>1.828103631390043E-2</v>
      </c>
      <c r="S43" s="167">
        <f t="shared" si="11"/>
        <v>1.828103631390043E-2</v>
      </c>
      <c r="T43" s="167">
        <f t="shared" si="11"/>
        <v>1.828103631390043E-2</v>
      </c>
      <c r="U43" s="167">
        <f t="shared" si="11"/>
        <v>1.828103631390043E-2</v>
      </c>
      <c r="V43" s="168">
        <f t="shared" si="11"/>
        <v>1.828103631390043E-2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34</v>
      </c>
      <c r="S45" s="174">
        <f>R45+(R45*S41)</f>
        <v>46.528139482591982</v>
      </c>
      <c r="T45" s="174">
        <f>S45+(S45*T41)</f>
        <v>41.342924779905779</v>
      </c>
      <c r="U45" s="174">
        <f>T45+(T45*U41)</f>
        <v>31.549746595733218</v>
      </c>
      <c r="V45" s="175">
        <f>U45+(U45*V41)</f>
        <v>33.220897912783698</v>
      </c>
    </row>
    <row r="46" spans="2:22" x14ac:dyDescent="0.25">
      <c r="M46" s="14"/>
      <c r="O46" s="152"/>
      <c r="P46" s="154" t="s">
        <v>89</v>
      </c>
      <c r="Q46" s="172"/>
      <c r="R46" s="173">
        <f>R45</f>
        <v>34</v>
      </c>
      <c r="S46" s="174">
        <f>S42*S31</f>
        <v>44.027855095636205</v>
      </c>
      <c r="T46" s="174">
        <f>T42*T31</f>
        <v>39.12127847107454</v>
      </c>
      <c r="U46" s="174">
        <f>U42*U31</f>
        <v>29.854356672496841</v>
      </c>
      <c r="V46" s="175">
        <f>V42*V31</f>
        <v>33.10586983353415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34</v>
      </c>
      <c r="S47" s="180">
        <f>R47*(1+S43)</f>
        <v>34.621555234672613</v>
      </c>
      <c r="T47" s="180">
        <f>S47*(1+T43)</f>
        <v>35.25447314316137</v>
      </c>
      <c r="U47" s="180">
        <f>T47*(1+U43)</f>
        <v>35.898961446918925</v>
      </c>
      <c r="V47" s="181">
        <f>U47*(1+V43)</f>
        <v>36.555231664761358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AVERAGE(L4:R4)</f>
        <v>1.7142857142857142</v>
      </c>
      <c r="T51" s="275">
        <f>S51</f>
        <v>1.7142857142857142</v>
      </c>
      <c r="U51" s="275">
        <f>T51</f>
        <v>1.7142857142857142</v>
      </c>
      <c r="V51" s="276">
        <f>U51</f>
        <v>1.7142857142857142</v>
      </c>
    </row>
    <row r="52" spans="15:22" x14ac:dyDescent="0.25">
      <c r="O52" s="152"/>
      <c r="P52" s="153"/>
      <c r="Q52" s="154"/>
      <c r="R52" s="155" t="s">
        <v>57</v>
      </c>
      <c r="S52" s="156" t="s">
        <v>61</v>
      </c>
      <c r="T52" s="156" t="s">
        <v>62</v>
      </c>
      <c r="U52" s="157" t="s">
        <v>63</v>
      </c>
      <c r="V52" s="158" t="s">
        <v>64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-5.3463788733030426E-2</v>
      </c>
      <c r="S54" s="163">
        <f>S41</f>
        <v>0.36847469066447003</v>
      </c>
      <c r="T54" s="163">
        <f>T41</f>
        <v>-0.11144255412633026</v>
      </c>
      <c r="U54" s="163">
        <f>U41</f>
        <v>-0.23687676274254349</v>
      </c>
      <c r="V54" s="164">
        <f>V41</f>
        <v>5.2968771460005434E-2</v>
      </c>
    </row>
    <row r="55" spans="15:22" x14ac:dyDescent="0.25">
      <c r="O55" s="152"/>
      <c r="P55" s="182" t="s">
        <v>85</v>
      </c>
      <c r="R55" s="166">
        <f t="shared" ref="R55:V56" si="12">R42</f>
        <v>1.042993433058917</v>
      </c>
      <c r="S55" s="167">
        <f t="shared" si="12"/>
        <v>1.042993433058917</v>
      </c>
      <c r="T55" s="167">
        <f t="shared" si="12"/>
        <v>1.042993433058917</v>
      </c>
      <c r="U55" s="167">
        <f t="shared" si="12"/>
        <v>1.042993433058917</v>
      </c>
      <c r="V55" s="168">
        <f t="shared" si="12"/>
        <v>1.042993433058917</v>
      </c>
    </row>
    <row r="56" spans="15:22" x14ac:dyDescent="0.25">
      <c r="O56" s="152"/>
      <c r="P56" s="182" t="s">
        <v>111</v>
      </c>
      <c r="R56" s="166">
        <f t="shared" si="12"/>
        <v>1.828103631390043E-2</v>
      </c>
      <c r="S56" s="167">
        <f t="shared" si="12"/>
        <v>1.828103631390043E-2</v>
      </c>
      <c r="T56" s="167">
        <f t="shared" si="12"/>
        <v>1.828103631390043E-2</v>
      </c>
      <c r="U56" s="167">
        <f t="shared" si="12"/>
        <v>1.828103631390043E-2</v>
      </c>
      <c r="V56" s="168">
        <f t="shared" si="12"/>
        <v>1.828103631390043E-2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39</v>
      </c>
      <c r="S58" s="174">
        <f>S45+S51</f>
        <v>48.242425196877697</v>
      </c>
      <c r="T58" s="174">
        <f>T45+T51</f>
        <v>43.057210494191494</v>
      </c>
      <c r="U58" s="174">
        <f>U45+U51</f>
        <v>33.264032310018933</v>
      </c>
      <c r="V58" s="175">
        <f>V45+V51</f>
        <v>34.935183627069414</v>
      </c>
    </row>
    <row r="59" spans="15:22" x14ac:dyDescent="0.25">
      <c r="O59" s="152"/>
      <c r="P59" s="154" t="s">
        <v>89</v>
      </c>
      <c r="Q59" s="172"/>
      <c r="R59" s="173">
        <f>R58</f>
        <v>39</v>
      </c>
      <c r="S59" s="174">
        <f>S46+S51</f>
        <v>45.742140809921921</v>
      </c>
      <c r="T59" s="174">
        <f>T46+T51</f>
        <v>40.835564185360255</v>
      </c>
      <c r="U59" s="174">
        <f>U46+U51</f>
        <v>31.568642386782557</v>
      </c>
      <c r="V59" s="175">
        <f>V46+V51</f>
        <v>34.820155547819866</v>
      </c>
    </row>
    <row r="60" spans="15:22" ht="15.75" thickBot="1" x14ac:dyDescent="0.3">
      <c r="O60" s="176"/>
      <c r="P60" s="177" t="s">
        <v>88</v>
      </c>
      <c r="Q60" s="178"/>
      <c r="R60" s="179">
        <f>R59</f>
        <v>39</v>
      </c>
      <c r="S60" s="180">
        <f>S47+S51</f>
        <v>36.335840948958328</v>
      </c>
      <c r="T60" s="180">
        <f>T47+T51</f>
        <v>36.968758857447085</v>
      </c>
      <c r="U60" s="180">
        <f>U47+U51</f>
        <v>37.61324716120464</v>
      </c>
      <c r="V60" s="181">
        <f>V47+V51</f>
        <v>38.269517379047073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49158-186C-455C-868E-ED988A639F66}">
  <dimension ref="B1:V60"/>
  <sheetViews>
    <sheetView topLeftCell="A31" workbookViewId="0">
      <selection activeCell="R43" sqref="R43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163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-5</v>
      </c>
      <c r="J4" s="237">
        <f t="shared" si="0"/>
        <v>1</v>
      </c>
      <c r="K4" s="237">
        <f t="shared" si="0"/>
        <v>0</v>
      </c>
      <c r="L4" s="237">
        <f t="shared" si="0"/>
        <v>2</v>
      </c>
      <c r="M4" s="237">
        <f t="shared" si="0"/>
        <v>2</v>
      </c>
      <c r="N4" s="237">
        <f t="shared" si="0"/>
        <v>8</v>
      </c>
      <c r="O4" s="237">
        <f t="shared" si="0"/>
        <v>2</v>
      </c>
      <c r="P4" s="237">
        <f t="shared" si="0"/>
        <v>2</v>
      </c>
      <c r="Q4" s="237">
        <f t="shared" si="0"/>
        <v>8</v>
      </c>
      <c r="R4" s="237">
        <f>R8-R7</f>
        <v>13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'!B17</f>
        <v>56</v>
      </c>
      <c r="D7" s="80">
        <f>'LOAD-K and 1 by Elm '!C17</f>
        <v>67</v>
      </c>
      <c r="E7" s="80">
        <f>'LOAD-K and 1 by Elm '!D17</f>
        <v>44</v>
      </c>
      <c r="F7" s="81">
        <f>'LOAD-K and 1 by Elm '!E17</f>
        <v>66</v>
      </c>
      <c r="G7" s="81">
        <f>'LOAD-K and 1 by Elm '!F17</f>
        <v>75</v>
      </c>
      <c r="H7" s="81">
        <f>'LOAD-K and 1 by Elm '!G17</f>
        <v>62</v>
      </c>
      <c r="I7" s="81">
        <f>'LOAD-K and 1 by Elm '!H17</f>
        <v>64</v>
      </c>
      <c r="J7" s="81">
        <f>'LOAD-K and 1 by Elm '!I17</f>
        <v>64</v>
      </c>
      <c r="K7" s="81">
        <f>'LOAD-K and 1 by Elm '!J17</f>
        <v>69</v>
      </c>
      <c r="L7" s="82">
        <f>'LOAD-K and 1 by Elm '!K17</f>
        <v>67</v>
      </c>
      <c r="M7" s="82">
        <f>'LOAD-K and 1 by Elm '!L17</f>
        <v>63</v>
      </c>
      <c r="N7" s="82">
        <f>'LOAD-K and 1 by Elm '!M17</f>
        <v>51</v>
      </c>
      <c r="O7" s="81">
        <f>'LOAD-K and 1 by Elm '!N17</f>
        <v>62</v>
      </c>
      <c r="P7" s="82">
        <f>'LOAD-K and 1 by Elm '!O17</f>
        <v>43</v>
      </c>
      <c r="Q7" s="82">
        <f>'LOAD-K and 1 by Elm '!P17</f>
        <v>64</v>
      </c>
      <c r="R7" s="83">
        <f>'LOAD-K and 1 by Elm '!Q17</f>
        <v>56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'!B92</f>
        <v>0</v>
      </c>
      <c r="D8" s="80">
        <f>'LOAD-K and 1 by Elm '!C92</f>
        <v>0</v>
      </c>
      <c r="E8" s="80">
        <f>'LOAD-K and 1 by Elm '!D92</f>
        <v>0</v>
      </c>
      <c r="F8" s="81">
        <f>'LOAD-K and 1 by Elm '!E92</f>
        <v>0</v>
      </c>
      <c r="G8" s="81">
        <f>'LOAD-K and 1 by Elm '!F92</f>
        <v>0</v>
      </c>
      <c r="H8" s="81">
        <f>'LOAD-K and 1 by Elm '!G92</f>
        <v>0</v>
      </c>
      <c r="I8" s="81">
        <f>'LOAD-K and 1 by Elm '!H92</f>
        <v>59</v>
      </c>
      <c r="J8" s="81">
        <f>'LOAD-K and 1 by Elm '!I92</f>
        <v>65</v>
      </c>
      <c r="K8" s="81">
        <f>'LOAD-K and 1 by Elm '!J92</f>
        <v>69</v>
      </c>
      <c r="L8" s="82">
        <f>'LOAD-K and 1 by Elm '!K92</f>
        <v>69</v>
      </c>
      <c r="M8" s="82">
        <f>'LOAD-K and 1 by Elm '!L92</f>
        <v>65</v>
      </c>
      <c r="N8" s="82">
        <f>'LOAD-K and 1 by Elm '!M92</f>
        <v>59</v>
      </c>
      <c r="O8" s="81">
        <f>'LOAD-K and 1 by Elm '!N92</f>
        <v>64</v>
      </c>
      <c r="P8" s="82">
        <f>'LOAD-K and 1 by Elm '!O92</f>
        <v>45</v>
      </c>
      <c r="Q8" s="82">
        <f>'LOAD-K and 1 by Elm '!P92</f>
        <v>72</v>
      </c>
      <c r="R8" s="83">
        <f>'LOAD-K and 1 by Elm '!Q92</f>
        <v>69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'!B55</f>
        <v>56</v>
      </c>
      <c r="D9" s="86">
        <f>'LOAD-K and 1 by Elm '!C55</f>
        <v>68</v>
      </c>
      <c r="E9" s="86">
        <f>'LOAD-K and 1 by Elm '!D55</f>
        <v>44</v>
      </c>
      <c r="F9" s="87">
        <f>'LOAD-K and 1 by Elm '!E55</f>
        <v>66</v>
      </c>
      <c r="G9" s="87">
        <f>'LOAD-K and 1 by Elm '!F55</f>
        <v>77</v>
      </c>
      <c r="H9" s="87">
        <f>'LOAD-K and 1 by Elm '!G55</f>
        <v>70</v>
      </c>
      <c r="I9" s="87">
        <f>'LOAD-K and 1 by Elm '!H55</f>
        <v>65</v>
      </c>
      <c r="J9" s="87">
        <f>'LOAD-K and 1 by Elm '!I55</f>
        <v>58</v>
      </c>
      <c r="K9" s="87">
        <f>'LOAD-K and 1 by Elm '!J55</f>
        <v>68</v>
      </c>
      <c r="L9" s="87">
        <f>'LOAD-K and 1 by Elm '!K55</f>
        <v>67</v>
      </c>
      <c r="M9" s="87">
        <f>'LOAD-K and 1 by Elm '!L55</f>
        <v>52</v>
      </c>
      <c r="N9" s="87">
        <f>'LOAD-K and 1 by Elm '!M55</f>
        <v>50</v>
      </c>
      <c r="O9" s="87">
        <f>'LOAD-K and 1 by Elm '!N55</f>
        <v>54</v>
      </c>
      <c r="P9" s="87">
        <f>'LOAD-K and 1 by Elm '!O55</f>
        <v>60</v>
      </c>
      <c r="Q9" s="88">
        <f>'LOAD-K and 1 by Elm '!P55</f>
        <v>44</v>
      </c>
      <c r="R9" s="89">
        <f>'LOAD-K and 1 by Elm '!Q55</f>
        <v>57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11</v>
      </c>
      <c r="E10" s="91">
        <f t="shared" si="1"/>
        <v>-23</v>
      </c>
      <c r="F10" s="91">
        <f t="shared" si="1"/>
        <v>22</v>
      </c>
      <c r="G10" s="91">
        <f t="shared" si="1"/>
        <v>9</v>
      </c>
      <c r="H10" s="91">
        <f t="shared" si="1"/>
        <v>-13</v>
      </c>
      <c r="I10" s="92">
        <f t="shared" si="1"/>
        <v>2</v>
      </c>
      <c r="J10" s="93">
        <f t="shared" si="1"/>
        <v>0</v>
      </c>
      <c r="K10" s="93">
        <f t="shared" si="1"/>
        <v>5</v>
      </c>
      <c r="L10" s="93">
        <f t="shared" si="1"/>
        <v>-2</v>
      </c>
      <c r="M10" s="93">
        <f t="shared" si="1"/>
        <v>-4</v>
      </c>
      <c r="N10" s="93">
        <f t="shared" si="1"/>
        <v>-12</v>
      </c>
      <c r="O10" s="93">
        <f t="shared" si="1"/>
        <v>11</v>
      </c>
      <c r="P10" s="93">
        <f t="shared" si="1"/>
        <v>-19</v>
      </c>
      <c r="Q10" s="93">
        <f t="shared" si="1"/>
        <v>21</v>
      </c>
      <c r="R10" s="94">
        <f t="shared" si="1"/>
        <v>-8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0.19642857142857142</v>
      </c>
      <c r="E11" s="95">
        <f t="shared" si="2"/>
        <v>-0.34328358208955223</v>
      </c>
      <c r="F11" s="95">
        <f t="shared" si="2"/>
        <v>0.5</v>
      </c>
      <c r="G11" s="95">
        <f t="shared" si="2"/>
        <v>0.13636363636363635</v>
      </c>
      <c r="H11" s="95">
        <f t="shared" si="2"/>
        <v>-0.17333333333333334</v>
      </c>
      <c r="I11" s="95">
        <f t="shared" si="2"/>
        <v>3.2258064516129031E-2</v>
      </c>
      <c r="J11" s="96">
        <f t="shared" si="2"/>
        <v>0</v>
      </c>
      <c r="K11" s="96">
        <f t="shared" si="2"/>
        <v>7.8125E-2</v>
      </c>
      <c r="L11" s="96">
        <f t="shared" si="2"/>
        <v>-2.8985507246376812E-2</v>
      </c>
      <c r="M11" s="96">
        <f t="shared" si="2"/>
        <v>-5.9701492537313432E-2</v>
      </c>
      <c r="N11" s="97">
        <f t="shared" si="2"/>
        <v>-0.19047619047619047</v>
      </c>
      <c r="O11" s="98">
        <f t="shared" si="2"/>
        <v>0.21568627450980393</v>
      </c>
      <c r="P11" s="97">
        <f t="shared" si="2"/>
        <v>-0.30645161290322581</v>
      </c>
      <c r="Q11" s="97">
        <f t="shared" si="2"/>
        <v>0.48837209302325579</v>
      </c>
      <c r="R11" s="99">
        <f t="shared" si="2"/>
        <v>-0.125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Elem'!C17</f>
        <v>77</v>
      </c>
      <c r="D16" s="112">
        <f>'LOAD-Births by Elem'!D17</f>
        <v>96</v>
      </c>
      <c r="E16" s="112">
        <f>'LOAD-Births by Elem'!E17</f>
        <v>89</v>
      </c>
      <c r="F16" s="112">
        <f>'LOAD-Births by Elem'!F17</f>
        <v>95</v>
      </c>
      <c r="G16" s="112">
        <f>'LOAD-Births by Elem'!G17</f>
        <v>77</v>
      </c>
      <c r="H16" s="112">
        <f>'LOAD-Births by Elem'!H17</f>
        <v>79</v>
      </c>
      <c r="I16" s="112">
        <f>'LOAD-Births by Elem'!I17</f>
        <v>73</v>
      </c>
      <c r="J16" s="112">
        <f>'LOAD-Births by Elem'!J17</f>
        <v>90</v>
      </c>
      <c r="K16" s="112">
        <f>'LOAD-Births by Elem'!K17</f>
        <v>81</v>
      </c>
      <c r="L16" s="112">
        <f>'LOAD-Births by Elem'!L17</f>
        <v>80</v>
      </c>
      <c r="M16" s="112">
        <f>'LOAD-Births by Elem'!M17</f>
        <v>112</v>
      </c>
      <c r="N16" s="112">
        <f>'LOAD-Births by Elem'!N17</f>
        <v>95</v>
      </c>
      <c r="O16" s="112">
        <f>'LOAD-Births by Elem'!O17</f>
        <v>103</v>
      </c>
      <c r="P16" s="112">
        <f>'LOAD-Births by Elem'!P17</f>
        <v>96</v>
      </c>
      <c r="Q16" s="112">
        <f>'LOAD-Births by Elem'!Q17</f>
        <v>95</v>
      </c>
      <c r="R16" s="206">
        <f>'LOAD-Births by Elem'!R17</f>
        <v>85</v>
      </c>
      <c r="S16" s="112">
        <f>'LOAD-Births by Elem'!S17</f>
        <v>81</v>
      </c>
      <c r="T16" s="112">
        <f>'LOAD-Births by Elem'!T17</f>
        <v>99</v>
      </c>
      <c r="U16" s="112">
        <f>'LOAD-Births by Elem'!U17</f>
        <v>88</v>
      </c>
      <c r="V16" s="113">
        <f>'LOAD-Births by Elem'!V17</f>
        <v>79</v>
      </c>
    </row>
    <row r="17" spans="2:22" x14ac:dyDescent="0.25">
      <c r="B17" s="115" t="s">
        <v>71</v>
      </c>
      <c r="C17" s="116">
        <f>C7/C16</f>
        <v>0.72727272727272729</v>
      </c>
      <c r="D17" s="116">
        <f t="shared" ref="D17:R17" si="3">D7/D16</f>
        <v>0.69791666666666663</v>
      </c>
      <c r="E17" s="116">
        <f t="shared" si="3"/>
        <v>0.4943820224719101</v>
      </c>
      <c r="F17" s="116">
        <f t="shared" si="3"/>
        <v>0.69473684210526321</v>
      </c>
      <c r="G17" s="116">
        <f t="shared" si="3"/>
        <v>0.97402597402597402</v>
      </c>
      <c r="H17" s="116">
        <f t="shared" si="3"/>
        <v>0.78481012658227844</v>
      </c>
      <c r="I17" s="116">
        <f t="shared" si="3"/>
        <v>0.87671232876712324</v>
      </c>
      <c r="J17" s="116">
        <f t="shared" si="3"/>
        <v>0.71111111111111114</v>
      </c>
      <c r="K17" s="116">
        <f t="shared" si="3"/>
        <v>0.85185185185185186</v>
      </c>
      <c r="L17" s="116">
        <f t="shared" si="3"/>
        <v>0.83750000000000002</v>
      </c>
      <c r="M17" s="116">
        <f t="shared" si="3"/>
        <v>0.5625</v>
      </c>
      <c r="N17" s="116">
        <f t="shared" si="3"/>
        <v>0.5368421052631579</v>
      </c>
      <c r="O17" s="117">
        <f t="shared" si="3"/>
        <v>0.60194174757281549</v>
      </c>
      <c r="P17" s="116">
        <f t="shared" si="3"/>
        <v>0.44791666666666669</v>
      </c>
      <c r="Q17" s="116">
        <f t="shared" si="3"/>
        <v>0.67368421052631577</v>
      </c>
      <c r="R17" s="118">
        <f t="shared" si="3"/>
        <v>0.6588235294117647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Elem'!B17</f>
        <v>78</v>
      </c>
      <c r="D20" s="113">
        <f>'LOAD-Births by Elem'!C17</f>
        <v>77</v>
      </c>
      <c r="E20" s="113">
        <f>'LOAD-Births by Elem'!D17</f>
        <v>96</v>
      </c>
      <c r="F20" s="113">
        <f>'LOAD-Births by Elem'!E17</f>
        <v>89</v>
      </c>
      <c r="G20" s="113">
        <f>'LOAD-Births by Elem'!F17</f>
        <v>95</v>
      </c>
      <c r="H20" s="113">
        <f>'LOAD-Births by Elem'!G17</f>
        <v>77</v>
      </c>
      <c r="I20" s="113">
        <f>'LOAD-Births by Elem'!H17</f>
        <v>79</v>
      </c>
      <c r="J20" s="113">
        <f>'LOAD-Births by Elem'!I17</f>
        <v>73</v>
      </c>
      <c r="K20" s="113">
        <f>'LOAD-Births by Elem'!J17</f>
        <v>90</v>
      </c>
      <c r="L20" s="113">
        <f>'LOAD-Births by Elem'!K17</f>
        <v>81</v>
      </c>
      <c r="M20" s="113">
        <f>'LOAD-Births by Elem'!L17</f>
        <v>80</v>
      </c>
      <c r="N20" s="113">
        <f>'LOAD-Births by Elem'!M17</f>
        <v>112</v>
      </c>
      <c r="O20" s="113">
        <f>'LOAD-Births by Elem'!N17</f>
        <v>95</v>
      </c>
      <c r="P20" s="113">
        <f>'LOAD-Births by Elem'!O17</f>
        <v>103</v>
      </c>
      <c r="Q20" s="113">
        <f>'LOAD-Births by Elem'!P17</f>
        <v>96</v>
      </c>
      <c r="R20" s="114">
        <f>'LOAD-Births by Elem'!Q17</f>
        <v>95</v>
      </c>
      <c r="S20" s="113">
        <f>'LOAD-Births by Elem'!R17</f>
        <v>85</v>
      </c>
      <c r="T20" s="113">
        <f>'LOAD-Births by Elem'!S17</f>
        <v>81</v>
      </c>
      <c r="U20" s="113">
        <f>'LOAD-Births by Elem'!T17</f>
        <v>99</v>
      </c>
      <c r="V20" s="113">
        <f>'LOAD-Births by Elem'!U17</f>
        <v>88</v>
      </c>
    </row>
    <row r="21" spans="2:22" x14ac:dyDescent="0.25">
      <c r="B21" s="115" t="s">
        <v>71</v>
      </c>
      <c r="C21" s="116">
        <f>C20/C7</f>
        <v>1.3928571428571428</v>
      </c>
      <c r="D21" s="116">
        <f t="shared" ref="D21:Q21" si="4">D20/D7</f>
        <v>1.1492537313432836</v>
      </c>
      <c r="E21" s="116">
        <f t="shared" si="4"/>
        <v>2.1818181818181817</v>
      </c>
      <c r="F21" s="116">
        <f t="shared" si="4"/>
        <v>1.3484848484848484</v>
      </c>
      <c r="G21" s="116">
        <f t="shared" si="4"/>
        <v>1.2666666666666666</v>
      </c>
      <c r="H21" s="116">
        <f t="shared" si="4"/>
        <v>1.2419354838709677</v>
      </c>
      <c r="I21" s="116">
        <f t="shared" si="4"/>
        <v>1.234375</v>
      </c>
      <c r="J21" s="116">
        <f t="shared" si="4"/>
        <v>1.140625</v>
      </c>
      <c r="K21" s="116">
        <f t="shared" si="4"/>
        <v>1.3043478260869565</v>
      </c>
      <c r="L21" s="116">
        <f t="shared" si="4"/>
        <v>1.208955223880597</v>
      </c>
      <c r="M21" s="116">
        <f>M20/M7</f>
        <v>1.2698412698412698</v>
      </c>
      <c r="N21" s="116">
        <f t="shared" si="4"/>
        <v>2.1960784313725492</v>
      </c>
      <c r="O21" s="117">
        <f t="shared" si="4"/>
        <v>1.532258064516129</v>
      </c>
      <c r="P21" s="116">
        <f>P20/P7</f>
        <v>2.3953488372093021</v>
      </c>
      <c r="Q21" s="116">
        <f t="shared" si="4"/>
        <v>1.5</v>
      </c>
      <c r="R21" s="118">
        <f>R20/R7</f>
        <v>1.6964285714285714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79.191950464396285</v>
      </c>
      <c r="D31" s="134">
        <f t="shared" ref="D31:V31" si="6">(D25*D16)+(D27*D20)</f>
        <v>90.428787116255663</v>
      </c>
      <c r="E31" s="134">
        <f t="shared" si="6"/>
        <v>91.337493499739992</v>
      </c>
      <c r="F31" s="134">
        <f t="shared" si="6"/>
        <v>92.646904512067152</v>
      </c>
      <c r="G31" s="134">
        <f t="shared" si="6"/>
        <v>82.013383297644538</v>
      </c>
      <c r="H31" s="134">
        <f t="shared" si="6"/>
        <v>78.344846195358883</v>
      </c>
      <c r="I31" s="134">
        <f t="shared" si="6"/>
        <v>74.807982740021572</v>
      </c>
      <c r="J31" s="134">
        <f t="shared" si="6"/>
        <v>84.656421514818874</v>
      </c>
      <c r="K31" s="134">
        <f t="shared" si="6"/>
        <v>83.909504837791701</v>
      </c>
      <c r="L31" s="134">
        <f t="shared" si="6"/>
        <v>80.253489670575092</v>
      </c>
      <c r="M31" s="134">
        <f t="shared" si="6"/>
        <v>99.502762430939242</v>
      </c>
      <c r="N31" s="134">
        <f t="shared" si="6"/>
        <v>100.5758495145631</v>
      </c>
      <c r="O31" s="135">
        <f t="shared" si="6"/>
        <v>100.33162612035852</v>
      </c>
      <c r="P31" s="134">
        <f t="shared" si="6"/>
        <v>98.6</v>
      </c>
      <c r="Q31" s="134">
        <f t="shared" si="6"/>
        <v>95.117408906882574</v>
      </c>
      <c r="R31" s="136">
        <f t="shared" si="6"/>
        <v>88.016989907006121</v>
      </c>
      <c r="S31" s="134">
        <f t="shared" si="6"/>
        <v>82.310909797686321</v>
      </c>
      <c r="T31" s="134">
        <f t="shared" si="6"/>
        <v>93.193997668464533</v>
      </c>
      <c r="U31" s="134">
        <f t="shared" si="6"/>
        <v>91.577938050654325</v>
      </c>
      <c r="V31" s="134">
        <f t="shared" si="6"/>
        <v>81.928809776144874</v>
      </c>
    </row>
    <row r="32" spans="2:22" x14ac:dyDescent="0.25">
      <c r="B32" s="137" t="s">
        <v>78</v>
      </c>
      <c r="C32" s="138"/>
      <c r="D32" s="138">
        <f t="shared" ref="D32:T32" si="7">D31-C31</f>
        <v>11.236836651859377</v>
      </c>
      <c r="E32" s="138">
        <f t="shared" si="7"/>
        <v>0.90870638348432919</v>
      </c>
      <c r="F32" s="138">
        <f t="shared" si="7"/>
        <v>1.3094110123271605</v>
      </c>
      <c r="G32" s="138">
        <f t="shared" si="7"/>
        <v>-10.633521214422615</v>
      </c>
      <c r="H32" s="138">
        <f t="shared" si="7"/>
        <v>-3.6685371022856543</v>
      </c>
      <c r="I32" s="138">
        <f t="shared" si="7"/>
        <v>-3.5368634553373113</v>
      </c>
      <c r="J32" s="138">
        <f t="shared" si="7"/>
        <v>9.8484387747973017</v>
      </c>
      <c r="K32" s="138">
        <f t="shared" si="7"/>
        <v>-0.74691667702717268</v>
      </c>
      <c r="L32" s="138">
        <f t="shared" si="7"/>
        <v>-3.6560151672166086</v>
      </c>
      <c r="M32" s="138">
        <f t="shared" si="7"/>
        <v>19.24927276036415</v>
      </c>
      <c r="N32" s="138">
        <f t="shared" si="7"/>
        <v>1.0730870836238608</v>
      </c>
      <c r="O32" s="138">
        <f t="shared" si="7"/>
        <v>-0.24422339420458172</v>
      </c>
      <c r="P32" s="138">
        <f t="shared" si="7"/>
        <v>-1.731626120358527</v>
      </c>
      <c r="Q32" s="138">
        <f t="shared" si="7"/>
        <v>-3.4825910931174207</v>
      </c>
      <c r="R32" s="139">
        <f t="shared" si="7"/>
        <v>-7.1004189998764531</v>
      </c>
      <c r="S32" s="138">
        <f t="shared" si="7"/>
        <v>-5.7060801093197995</v>
      </c>
      <c r="T32" s="138">
        <f t="shared" si="7"/>
        <v>10.883087870778212</v>
      </c>
      <c r="U32" s="138">
        <f>U31-T31</f>
        <v>-1.6160596178102082</v>
      </c>
      <c r="V32" s="138">
        <f>V31-U31</f>
        <v>-9.6491282745094509</v>
      </c>
    </row>
    <row r="33" spans="2:22" x14ac:dyDescent="0.25">
      <c r="B33" s="140" t="s">
        <v>79</v>
      </c>
      <c r="C33" s="141"/>
      <c r="D33" s="141">
        <f t="shared" ref="D33:V33" si="8">D32/C31</f>
        <v>0.14189367209627346</v>
      </c>
      <c r="E33" s="141">
        <f t="shared" si="8"/>
        <v>1.0048861789068254E-2</v>
      </c>
      <c r="F33" s="141">
        <f t="shared" si="8"/>
        <v>1.4335963930638056E-2</v>
      </c>
      <c r="G33" s="141">
        <f t="shared" si="8"/>
        <v>-0.11477470586227315</v>
      </c>
      <c r="H33" s="141">
        <f t="shared" si="8"/>
        <v>-4.4730956763138638E-2</v>
      </c>
      <c r="I33" s="141">
        <f t="shared" si="8"/>
        <v>-4.5144813310602092E-2</v>
      </c>
      <c r="J33" s="141">
        <f t="shared" si="8"/>
        <v>0.13164957019391033</v>
      </c>
      <c r="K33" s="141">
        <f t="shared" si="8"/>
        <v>-8.8229181397234818E-3</v>
      </c>
      <c r="L33" s="141">
        <f t="shared" si="8"/>
        <v>-4.357093006667332E-2</v>
      </c>
      <c r="M33" s="141">
        <f t="shared" si="8"/>
        <v>0.23985589710028382</v>
      </c>
      <c r="N33" s="141">
        <f t="shared" si="8"/>
        <v>1.0784495398996046E-2</v>
      </c>
      <c r="O33" s="142">
        <f t="shared" si="8"/>
        <v>-2.4282508711916855E-3</v>
      </c>
      <c r="P33" s="141">
        <f t="shared" si="8"/>
        <v>-1.7259025766025723E-2</v>
      </c>
      <c r="Q33" s="141">
        <f t="shared" si="8"/>
        <v>-3.5320396481921104E-2</v>
      </c>
      <c r="R33" s="143">
        <f t="shared" si="8"/>
        <v>-7.4648995188962466E-2</v>
      </c>
      <c r="S33" s="141">
        <f t="shared" si="8"/>
        <v>-6.4829303016934889E-2</v>
      </c>
      <c r="T33" s="141">
        <f t="shared" si="8"/>
        <v>0.13221926349165594</v>
      </c>
      <c r="U33" s="141">
        <f t="shared" si="8"/>
        <v>-1.7340812265177231E-2</v>
      </c>
      <c r="V33" s="141">
        <f t="shared" si="8"/>
        <v>-0.10536520563688874</v>
      </c>
    </row>
    <row r="34" spans="2:22" x14ac:dyDescent="0.25">
      <c r="B34" s="123" t="s">
        <v>80</v>
      </c>
      <c r="C34" s="116"/>
      <c r="D34" s="116">
        <f t="shared" ref="D34:P34" si="9">D7/D31</f>
        <v>0.74091450451352947</v>
      </c>
      <c r="E34" s="116">
        <f t="shared" si="9"/>
        <v>0.48172988237437514</v>
      </c>
      <c r="F34" s="116">
        <f t="shared" si="9"/>
        <v>0.71238213891327129</v>
      </c>
      <c r="G34" s="116">
        <f t="shared" si="9"/>
        <v>0.91448489239626374</v>
      </c>
      <c r="H34" s="116">
        <f t="shared" si="9"/>
        <v>0.79137305146273751</v>
      </c>
      <c r="I34" s="116">
        <f t="shared" si="9"/>
        <v>0.85552367081488745</v>
      </c>
      <c r="J34" s="116">
        <f t="shared" si="9"/>
        <v>0.75599699177925894</v>
      </c>
      <c r="K34" s="116">
        <f t="shared" si="9"/>
        <v>0.82231447001607538</v>
      </c>
      <c r="L34" s="116">
        <f t="shared" si="9"/>
        <v>0.83485466208412773</v>
      </c>
      <c r="M34" s="116">
        <f t="shared" si="9"/>
        <v>0.63314825097168226</v>
      </c>
      <c r="N34" s="116">
        <f t="shared" si="9"/>
        <v>0.50707998238300078</v>
      </c>
      <c r="O34" s="117">
        <f t="shared" si="9"/>
        <v>0.61795071402136315</v>
      </c>
      <c r="P34" s="116">
        <f t="shared" si="9"/>
        <v>0.43610547667342803</v>
      </c>
      <c r="Q34" s="116">
        <f>Q7/Q31</f>
        <v>0.67285264322805838</v>
      </c>
      <c r="R34" s="144">
        <f>R7/R31</f>
        <v>0.63624079918168641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-23.191950464396285</v>
      </c>
      <c r="D35" s="145">
        <f t="shared" ref="D35:R35" si="10">D7-D31</f>
        <v>-23.428787116255663</v>
      </c>
      <c r="E35" s="145">
        <f t="shared" si="10"/>
        <v>-47.337493499739992</v>
      </c>
      <c r="F35" s="145">
        <f t="shared" si="10"/>
        <v>-26.646904512067152</v>
      </c>
      <c r="G35" s="145">
        <f t="shared" si="10"/>
        <v>-7.0133832976445376</v>
      </c>
      <c r="H35" s="145">
        <f t="shared" si="10"/>
        <v>-16.344846195358883</v>
      </c>
      <c r="I35" s="145">
        <f t="shared" si="10"/>
        <v>-10.807982740021572</v>
      </c>
      <c r="J35" s="145">
        <f t="shared" si="10"/>
        <v>-20.656421514818874</v>
      </c>
      <c r="K35" s="145">
        <f t="shared" si="10"/>
        <v>-14.909504837791701</v>
      </c>
      <c r="L35" s="145">
        <f t="shared" si="10"/>
        <v>-13.253489670575092</v>
      </c>
      <c r="M35" s="145">
        <f t="shared" si="10"/>
        <v>-36.502762430939242</v>
      </c>
      <c r="N35" s="145">
        <f t="shared" si="10"/>
        <v>-49.575849514563103</v>
      </c>
      <c r="O35" s="146">
        <f t="shared" si="10"/>
        <v>-38.331626120358521</v>
      </c>
      <c r="P35" s="145">
        <f t="shared" si="10"/>
        <v>-55.599999999999994</v>
      </c>
      <c r="Q35" s="145">
        <f t="shared" si="10"/>
        <v>-31.117408906882574</v>
      </c>
      <c r="R35" s="147">
        <f t="shared" si="10"/>
        <v>-32.016989907006121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">
        <v>57</v>
      </c>
      <c r="S39" s="156" t="s">
        <v>61</v>
      </c>
      <c r="T39" s="156" t="s">
        <v>62</v>
      </c>
      <c r="U39" s="157" t="s">
        <v>63</v>
      </c>
      <c r="V39" s="158" t="s">
        <v>64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-7.4648995188962466E-2</v>
      </c>
      <c r="S41" s="163">
        <f>S33</f>
        <v>-6.4829303016934889E-2</v>
      </c>
      <c r="T41" s="163">
        <f>T33</f>
        <v>0.13221926349165594</v>
      </c>
      <c r="U41" s="163">
        <f>U33</f>
        <v>-1.7340812265177231E-2</v>
      </c>
      <c r="V41" s="164">
        <f>V33</f>
        <v>-0.10536520563688874</v>
      </c>
    </row>
    <row r="42" spans="2:22" x14ac:dyDescent="0.25">
      <c r="O42" s="152"/>
      <c r="P42" s="182" t="s">
        <v>85</v>
      </c>
      <c r="R42" s="166">
        <f>AVERAGE(O34:R34)</f>
        <v>0.59078740827613396</v>
      </c>
      <c r="S42" s="167">
        <f t="shared" ref="S42:V43" si="11">R42</f>
        <v>0.59078740827613396</v>
      </c>
      <c r="T42" s="167">
        <f t="shared" si="11"/>
        <v>0.59078740827613396</v>
      </c>
      <c r="U42" s="167">
        <f t="shared" si="11"/>
        <v>0.59078740827613396</v>
      </c>
      <c r="V42" s="168">
        <f t="shared" si="11"/>
        <v>0.59078740827613396</v>
      </c>
    </row>
    <row r="43" spans="2:22" x14ac:dyDescent="0.25">
      <c r="O43" s="152"/>
      <c r="P43" s="182" t="s">
        <v>111</v>
      </c>
      <c r="R43" s="166">
        <f>AVERAGE(R33:V33)</f>
        <v>-2.599301052326148E-2</v>
      </c>
      <c r="S43" s="167">
        <f t="shared" si="11"/>
        <v>-2.599301052326148E-2</v>
      </c>
      <c r="T43" s="167">
        <f t="shared" si="11"/>
        <v>-2.599301052326148E-2</v>
      </c>
      <c r="U43" s="167">
        <f t="shared" si="11"/>
        <v>-2.599301052326148E-2</v>
      </c>
      <c r="V43" s="168">
        <f t="shared" si="11"/>
        <v>-2.599301052326148E-2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56</v>
      </c>
      <c r="S45" s="174">
        <f>R45+(R45*S41)</f>
        <v>52.369559031051644</v>
      </c>
      <c r="T45" s="174">
        <f>S45+(S45*T41)</f>
        <v>59.293823555520092</v>
      </c>
      <c r="U45" s="174">
        <f>T45+(T45*U41)</f>
        <v>58.265620492759275</v>
      </c>
      <c r="V45" s="175">
        <f>U45+(U45*V41)</f>
        <v>52.126451407978777</v>
      </c>
    </row>
    <row r="46" spans="2:22" x14ac:dyDescent="0.25">
      <c r="M46" s="14"/>
      <c r="O46" s="152"/>
      <c r="P46" s="154" t="s">
        <v>89</v>
      </c>
      <c r="Q46" s="172"/>
      <c r="R46" s="173">
        <f>R45</f>
        <v>56</v>
      </c>
      <c r="S46" s="174">
        <f>S42*S31</f>
        <v>48.628249072225742</v>
      </c>
      <c r="T46" s="174">
        <f>T42*T31</f>
        <v>55.057840349444234</v>
      </c>
      <c r="U46" s="174">
        <f>U42*U31</f>
        <v>54.103092676218424</v>
      </c>
      <c r="V46" s="175">
        <f>V42*V31</f>
        <v>48.402509190797019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56</v>
      </c>
      <c r="S47" s="180">
        <f>R47*(1+S43)</f>
        <v>54.544391410697358</v>
      </c>
      <c r="T47" s="180">
        <f>S47*(1+T43)</f>
        <v>53.126618470774204</v>
      </c>
      <c r="U47" s="180">
        <f>T47*(1+U43)</f>
        <v>51.745697717798073</v>
      </c>
      <c r="V47" s="181">
        <f>U47*(1+V43)</f>
        <v>50.400671252485836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4.625</v>
      </c>
      <c r="T51" s="223">
        <f>S51</f>
        <v>4.625</v>
      </c>
      <c r="U51" s="223">
        <f>T51</f>
        <v>4.625</v>
      </c>
      <c r="V51" s="224">
        <f>U51</f>
        <v>4.625</v>
      </c>
    </row>
    <row r="52" spans="15:22" x14ac:dyDescent="0.25">
      <c r="O52" s="152"/>
      <c r="P52" s="153"/>
      <c r="Q52" s="154"/>
      <c r="R52" s="155" t="s">
        <v>57</v>
      </c>
      <c r="S52" s="156" t="s">
        <v>61</v>
      </c>
      <c r="T52" s="156" t="s">
        <v>62</v>
      </c>
      <c r="U52" s="157" t="s">
        <v>63</v>
      </c>
      <c r="V52" s="158" t="s">
        <v>64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-7.4648995188962466E-2</v>
      </c>
      <c r="S54" s="163">
        <f>S41</f>
        <v>-6.4829303016934889E-2</v>
      </c>
      <c r="T54" s="163">
        <f>T41</f>
        <v>0.13221926349165594</v>
      </c>
      <c r="U54" s="163">
        <f>U41</f>
        <v>-1.7340812265177231E-2</v>
      </c>
      <c r="V54" s="164">
        <f>V41</f>
        <v>-0.10536520563688874</v>
      </c>
    </row>
    <row r="55" spans="15:22" x14ac:dyDescent="0.25">
      <c r="O55" s="152"/>
      <c r="P55" s="182" t="s">
        <v>85</v>
      </c>
      <c r="R55" s="166">
        <f>R42</f>
        <v>0.59078740827613396</v>
      </c>
      <c r="S55" s="167">
        <f t="shared" ref="R55:V56" si="12">S42</f>
        <v>0.59078740827613396</v>
      </c>
      <c r="T55" s="167">
        <f t="shared" si="12"/>
        <v>0.59078740827613396</v>
      </c>
      <c r="U55" s="167">
        <f t="shared" si="12"/>
        <v>0.59078740827613396</v>
      </c>
      <c r="V55" s="168">
        <f t="shared" si="12"/>
        <v>0.59078740827613396</v>
      </c>
    </row>
    <row r="56" spans="15:22" x14ac:dyDescent="0.25">
      <c r="O56" s="152"/>
      <c r="P56" s="182" t="s">
        <v>111</v>
      </c>
      <c r="R56" s="166">
        <f t="shared" si="12"/>
        <v>-2.599301052326148E-2</v>
      </c>
      <c r="S56" s="167">
        <f t="shared" si="12"/>
        <v>-2.599301052326148E-2</v>
      </c>
      <c r="T56" s="167">
        <f t="shared" si="12"/>
        <v>-2.599301052326148E-2</v>
      </c>
      <c r="U56" s="167">
        <f t="shared" si="12"/>
        <v>-2.599301052326148E-2</v>
      </c>
      <c r="V56" s="168">
        <f t="shared" si="12"/>
        <v>-2.599301052326148E-2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69</v>
      </c>
      <c r="S58" s="174">
        <f>S45+S51</f>
        <v>56.994559031051644</v>
      </c>
      <c r="T58" s="174">
        <f>T45+T51</f>
        <v>63.918823555520092</v>
      </c>
      <c r="U58" s="174">
        <f>U45+U51</f>
        <v>62.890620492759275</v>
      </c>
      <c r="V58" s="175">
        <f>V45+V51</f>
        <v>56.751451407978777</v>
      </c>
    </row>
    <row r="59" spans="15:22" x14ac:dyDescent="0.25">
      <c r="O59" s="152"/>
      <c r="P59" s="154" t="s">
        <v>89</v>
      </c>
      <c r="Q59" s="172"/>
      <c r="R59" s="173">
        <f>R58</f>
        <v>69</v>
      </c>
      <c r="S59" s="174">
        <f>S46+S51</f>
        <v>53.253249072225742</v>
      </c>
      <c r="T59" s="174">
        <f>T46+T51</f>
        <v>59.682840349444234</v>
      </c>
      <c r="U59" s="174">
        <f>U46+U51</f>
        <v>58.728092676218424</v>
      </c>
      <c r="V59" s="175">
        <f>V46+V51</f>
        <v>53.027509190797019</v>
      </c>
    </row>
    <row r="60" spans="15:22" ht="15.75" thickBot="1" x14ac:dyDescent="0.3">
      <c r="O60" s="176"/>
      <c r="P60" s="177" t="s">
        <v>88</v>
      </c>
      <c r="Q60" s="178"/>
      <c r="R60" s="179">
        <f>R59</f>
        <v>69</v>
      </c>
      <c r="S60" s="180">
        <f>S47+S51</f>
        <v>59.169391410697358</v>
      </c>
      <c r="T60" s="180">
        <f>T47+T51</f>
        <v>57.751618470774204</v>
      </c>
      <c r="U60" s="180">
        <f>U47+U51</f>
        <v>56.370697717798073</v>
      </c>
      <c r="V60" s="181">
        <f>V47+V51</f>
        <v>55.025671252485836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7EB9-9BE8-4C39-9B0F-EC45C69DCAB9}">
  <dimension ref="B1:V60"/>
  <sheetViews>
    <sheetView topLeftCell="A19" workbookViewId="0">
      <selection activeCell="R43" sqref="R43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164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3</v>
      </c>
      <c r="J4" s="237">
        <f t="shared" si="0"/>
        <v>9</v>
      </c>
      <c r="K4" s="237">
        <f t="shared" si="0"/>
        <v>7</v>
      </c>
      <c r="L4" s="237">
        <f t="shared" si="0"/>
        <v>4</v>
      </c>
      <c r="M4" s="237">
        <f t="shared" si="0"/>
        <v>9</v>
      </c>
      <c r="N4" s="237">
        <f t="shared" si="0"/>
        <v>15</v>
      </c>
      <c r="O4" s="237">
        <f t="shared" si="0"/>
        <v>8</v>
      </c>
      <c r="P4" s="237">
        <f t="shared" si="0"/>
        <v>17</v>
      </c>
      <c r="Q4" s="237">
        <f t="shared" si="0"/>
        <v>11</v>
      </c>
      <c r="R4" s="237">
        <f>R8-R7</f>
        <v>27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'!B18</f>
        <v>52</v>
      </c>
      <c r="D7" s="80">
        <f>'LOAD-K and 1 by Elm '!C18</f>
        <v>68</v>
      </c>
      <c r="E7" s="80">
        <f>'LOAD-K and 1 by Elm '!D18</f>
        <v>49</v>
      </c>
      <c r="F7" s="81">
        <f>'LOAD-K and 1 by Elm '!E18</f>
        <v>59</v>
      </c>
      <c r="G7" s="81">
        <f>'LOAD-K and 1 by Elm '!F18</f>
        <v>52</v>
      </c>
      <c r="H7" s="81">
        <f>'LOAD-K and 1 by Elm '!G18</f>
        <v>59</v>
      </c>
      <c r="I7" s="81">
        <f>'LOAD-K and 1 by Elm '!H18</f>
        <v>74</v>
      </c>
      <c r="J7" s="81">
        <f>'LOAD-K and 1 by Elm '!I18</f>
        <v>57</v>
      </c>
      <c r="K7" s="81">
        <f>'LOAD-K and 1 by Elm '!J18</f>
        <v>54</v>
      </c>
      <c r="L7" s="82">
        <f>'LOAD-K and 1 by Elm '!K18</f>
        <v>67</v>
      </c>
      <c r="M7" s="82">
        <f>'LOAD-K and 1 by Elm '!L18</f>
        <v>48</v>
      </c>
      <c r="N7" s="82">
        <f>'LOAD-K and 1 by Elm '!M18</f>
        <v>54</v>
      </c>
      <c r="O7" s="81">
        <f>'LOAD-K and 1 by Elm '!N18</f>
        <v>50</v>
      </c>
      <c r="P7" s="82">
        <f>'LOAD-K and 1 by Elm '!O18</f>
        <v>41</v>
      </c>
      <c r="Q7" s="82">
        <f>'LOAD-K and 1 by Elm '!P18</f>
        <v>43</v>
      </c>
      <c r="R7" s="83">
        <f>'LOAD-K and 1 by Elm '!Q18</f>
        <v>47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'!B93</f>
        <v>0</v>
      </c>
      <c r="D8" s="80">
        <f>'LOAD-K and 1 by Elm '!C93</f>
        <v>0</v>
      </c>
      <c r="E8" s="80">
        <f>'LOAD-K and 1 by Elm '!D93</f>
        <v>0</v>
      </c>
      <c r="F8" s="81">
        <f>'LOAD-K and 1 by Elm '!E93</f>
        <v>0</v>
      </c>
      <c r="G8" s="81">
        <f>'LOAD-K and 1 by Elm '!F93</f>
        <v>0</v>
      </c>
      <c r="H8" s="81">
        <f>'LOAD-K and 1 by Elm '!G93</f>
        <v>0</v>
      </c>
      <c r="I8" s="81">
        <f>'LOAD-K and 1 by Elm '!H93</f>
        <v>77</v>
      </c>
      <c r="J8" s="81">
        <f>'LOAD-K and 1 by Elm '!I93</f>
        <v>66</v>
      </c>
      <c r="K8" s="81">
        <f>'LOAD-K and 1 by Elm '!J93</f>
        <v>61</v>
      </c>
      <c r="L8" s="82">
        <f>'LOAD-K and 1 by Elm '!K93</f>
        <v>71</v>
      </c>
      <c r="M8" s="82">
        <f>'LOAD-K and 1 by Elm '!L93</f>
        <v>57</v>
      </c>
      <c r="N8" s="82">
        <f>'LOAD-K and 1 by Elm '!M93</f>
        <v>69</v>
      </c>
      <c r="O8" s="81">
        <f>'LOAD-K and 1 by Elm '!N93</f>
        <v>58</v>
      </c>
      <c r="P8" s="82">
        <f>'LOAD-K and 1 by Elm '!O93</f>
        <v>58</v>
      </c>
      <c r="Q8" s="82">
        <f>'LOAD-K and 1 by Elm '!P93</f>
        <v>54</v>
      </c>
      <c r="R8" s="83">
        <f>'LOAD-K and 1 by Elm '!Q93</f>
        <v>74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'!B56</f>
        <v>52</v>
      </c>
      <c r="D9" s="86">
        <f>'LOAD-K and 1 by Elm '!C56</f>
        <v>69</v>
      </c>
      <c r="E9" s="86">
        <f>'LOAD-K and 1 by Elm '!D56</f>
        <v>49</v>
      </c>
      <c r="F9" s="87">
        <f>'LOAD-K and 1 by Elm '!E56</f>
        <v>59</v>
      </c>
      <c r="G9" s="87">
        <f>'LOAD-K and 1 by Elm '!F56</f>
        <v>64</v>
      </c>
      <c r="H9" s="87">
        <f>'LOAD-K and 1 by Elm '!G56</f>
        <v>68</v>
      </c>
      <c r="I9" s="87">
        <f>'LOAD-K and 1 by Elm '!H56</f>
        <v>60</v>
      </c>
      <c r="J9" s="87">
        <f>'LOAD-K and 1 by Elm '!I56</f>
        <v>76</v>
      </c>
      <c r="K9" s="87">
        <f>'LOAD-K and 1 by Elm '!J56</f>
        <v>67</v>
      </c>
      <c r="L9" s="87">
        <f>'LOAD-K and 1 by Elm '!K56</f>
        <v>59</v>
      </c>
      <c r="M9" s="87">
        <f>'LOAD-K and 1 by Elm '!L56</f>
        <v>62</v>
      </c>
      <c r="N9" s="87">
        <f>'LOAD-K and 1 by Elm '!M56</f>
        <v>65</v>
      </c>
      <c r="O9" s="87">
        <f>'LOAD-K and 1 by Elm '!N56</f>
        <v>50</v>
      </c>
      <c r="P9" s="87">
        <f>'LOAD-K and 1 by Elm '!O56</f>
        <v>53</v>
      </c>
      <c r="Q9" s="88">
        <f>'LOAD-K and 1 by Elm '!P56</f>
        <v>41</v>
      </c>
      <c r="R9" s="89">
        <f>'LOAD-K and 1 by Elm '!Q56</f>
        <v>42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16</v>
      </c>
      <c r="E10" s="91">
        <f t="shared" si="1"/>
        <v>-19</v>
      </c>
      <c r="F10" s="91">
        <f t="shared" si="1"/>
        <v>10</v>
      </c>
      <c r="G10" s="91">
        <f t="shared" si="1"/>
        <v>-7</v>
      </c>
      <c r="H10" s="91">
        <f t="shared" si="1"/>
        <v>7</v>
      </c>
      <c r="I10" s="92">
        <f t="shared" si="1"/>
        <v>15</v>
      </c>
      <c r="J10" s="93">
        <f t="shared" si="1"/>
        <v>-17</v>
      </c>
      <c r="K10" s="93">
        <f t="shared" si="1"/>
        <v>-3</v>
      </c>
      <c r="L10" s="93">
        <f t="shared" si="1"/>
        <v>13</v>
      </c>
      <c r="M10" s="93">
        <f t="shared" si="1"/>
        <v>-19</v>
      </c>
      <c r="N10" s="93">
        <f t="shared" si="1"/>
        <v>6</v>
      </c>
      <c r="O10" s="93">
        <f t="shared" si="1"/>
        <v>-4</v>
      </c>
      <c r="P10" s="93">
        <f t="shared" si="1"/>
        <v>-9</v>
      </c>
      <c r="Q10" s="93">
        <f t="shared" si="1"/>
        <v>2</v>
      </c>
      <c r="R10" s="94">
        <f t="shared" si="1"/>
        <v>4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0.30769230769230771</v>
      </c>
      <c r="E11" s="95">
        <f t="shared" si="2"/>
        <v>-0.27941176470588236</v>
      </c>
      <c r="F11" s="95">
        <f t="shared" si="2"/>
        <v>0.20408163265306123</v>
      </c>
      <c r="G11" s="95">
        <f t="shared" si="2"/>
        <v>-0.11864406779661017</v>
      </c>
      <c r="H11" s="95">
        <f t="shared" si="2"/>
        <v>0.13461538461538461</v>
      </c>
      <c r="I11" s="95">
        <f t="shared" si="2"/>
        <v>0.25423728813559321</v>
      </c>
      <c r="J11" s="96">
        <f t="shared" si="2"/>
        <v>-0.22972972972972974</v>
      </c>
      <c r="K11" s="96">
        <f t="shared" si="2"/>
        <v>-5.2631578947368418E-2</v>
      </c>
      <c r="L11" s="96">
        <f t="shared" si="2"/>
        <v>0.24074074074074073</v>
      </c>
      <c r="M11" s="96">
        <f t="shared" si="2"/>
        <v>-0.28358208955223879</v>
      </c>
      <c r="N11" s="97">
        <f t="shared" si="2"/>
        <v>0.125</v>
      </c>
      <c r="O11" s="98">
        <f t="shared" si="2"/>
        <v>-7.407407407407407E-2</v>
      </c>
      <c r="P11" s="97">
        <f t="shared" si="2"/>
        <v>-0.18</v>
      </c>
      <c r="Q11" s="97">
        <f t="shared" si="2"/>
        <v>4.878048780487805E-2</v>
      </c>
      <c r="R11" s="99">
        <f t="shared" si="2"/>
        <v>9.3023255813953487E-2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Elem'!C18</f>
        <v>66</v>
      </c>
      <c r="D16" s="112">
        <f>'LOAD-Births by Elem'!D18</f>
        <v>57</v>
      </c>
      <c r="E16" s="112">
        <f>'LOAD-Births by Elem'!E18</f>
        <v>47</v>
      </c>
      <c r="F16" s="112">
        <f>'LOAD-Births by Elem'!F18</f>
        <v>53</v>
      </c>
      <c r="G16" s="112">
        <f>'LOAD-Births by Elem'!G18</f>
        <v>39</v>
      </c>
      <c r="H16" s="112">
        <f>'LOAD-Births by Elem'!H18</f>
        <v>48</v>
      </c>
      <c r="I16" s="112">
        <f>'LOAD-Births by Elem'!I18</f>
        <v>57</v>
      </c>
      <c r="J16" s="112">
        <f>'LOAD-Births by Elem'!J18</f>
        <v>45</v>
      </c>
      <c r="K16" s="112">
        <f>'LOAD-Births by Elem'!K18</f>
        <v>59</v>
      </c>
      <c r="L16" s="112">
        <f>'LOAD-Births by Elem'!L18</f>
        <v>45</v>
      </c>
      <c r="M16" s="112">
        <f>'LOAD-Births by Elem'!M18</f>
        <v>46</v>
      </c>
      <c r="N16" s="112">
        <f>'LOAD-Births by Elem'!N18</f>
        <v>40</v>
      </c>
      <c r="O16" s="112">
        <f>'LOAD-Births by Elem'!O18</f>
        <v>37</v>
      </c>
      <c r="P16" s="112">
        <f>'LOAD-Births by Elem'!P18</f>
        <v>22</v>
      </c>
      <c r="Q16" s="112">
        <f>'LOAD-Births by Elem'!Q18</f>
        <v>34</v>
      </c>
      <c r="R16" s="206">
        <f>'LOAD-Births by Elem'!R18</f>
        <v>38</v>
      </c>
      <c r="S16" s="112">
        <f>'LOAD-Births by Elem'!S18</f>
        <v>33</v>
      </c>
      <c r="T16" s="112">
        <f>'LOAD-Births by Elem'!T18</f>
        <v>20</v>
      </c>
      <c r="U16" s="112">
        <f>'LOAD-Births by Elem'!U18</f>
        <v>32</v>
      </c>
      <c r="V16" s="113">
        <f>'LOAD-Births by Elem'!V18</f>
        <v>26</v>
      </c>
    </row>
    <row r="17" spans="2:22" x14ac:dyDescent="0.25">
      <c r="B17" s="115" t="s">
        <v>71</v>
      </c>
      <c r="C17" s="116">
        <f>C7/C16</f>
        <v>0.78787878787878785</v>
      </c>
      <c r="D17" s="116">
        <f t="shared" ref="D17:R17" si="3">D7/D16</f>
        <v>1.1929824561403508</v>
      </c>
      <c r="E17" s="116">
        <f t="shared" si="3"/>
        <v>1.0425531914893618</v>
      </c>
      <c r="F17" s="116">
        <f t="shared" si="3"/>
        <v>1.1132075471698113</v>
      </c>
      <c r="G17" s="116">
        <f t="shared" si="3"/>
        <v>1.3333333333333333</v>
      </c>
      <c r="H17" s="116">
        <f t="shared" si="3"/>
        <v>1.2291666666666667</v>
      </c>
      <c r="I17" s="116">
        <f t="shared" si="3"/>
        <v>1.2982456140350878</v>
      </c>
      <c r="J17" s="116">
        <f t="shared" si="3"/>
        <v>1.2666666666666666</v>
      </c>
      <c r="K17" s="116">
        <f t="shared" si="3"/>
        <v>0.9152542372881356</v>
      </c>
      <c r="L17" s="116">
        <f t="shared" si="3"/>
        <v>1.4888888888888889</v>
      </c>
      <c r="M17" s="116">
        <f t="shared" si="3"/>
        <v>1.0434782608695652</v>
      </c>
      <c r="N17" s="116">
        <f t="shared" si="3"/>
        <v>1.35</v>
      </c>
      <c r="O17" s="117">
        <f t="shared" si="3"/>
        <v>1.3513513513513513</v>
      </c>
      <c r="P17" s="116">
        <f t="shared" si="3"/>
        <v>1.8636363636363635</v>
      </c>
      <c r="Q17" s="116">
        <f t="shared" si="3"/>
        <v>1.2647058823529411</v>
      </c>
      <c r="R17" s="118">
        <f t="shared" si="3"/>
        <v>1.236842105263158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Elem'!B18</f>
        <v>63</v>
      </c>
      <c r="D20" s="113">
        <f>'LOAD-Births by Elem'!C18</f>
        <v>66</v>
      </c>
      <c r="E20" s="113">
        <f>'LOAD-Births by Elem'!D18</f>
        <v>57</v>
      </c>
      <c r="F20" s="113">
        <f>'LOAD-Births by Elem'!E18</f>
        <v>47</v>
      </c>
      <c r="G20" s="113">
        <f>'LOAD-Births by Elem'!F18</f>
        <v>53</v>
      </c>
      <c r="H20" s="113">
        <f>'LOAD-Births by Elem'!G18</f>
        <v>39</v>
      </c>
      <c r="I20" s="113">
        <f>'LOAD-Births by Elem'!H18</f>
        <v>48</v>
      </c>
      <c r="J20" s="113">
        <f>'LOAD-Births by Elem'!I18</f>
        <v>57</v>
      </c>
      <c r="K20" s="113">
        <f>'LOAD-Births by Elem'!J18</f>
        <v>45</v>
      </c>
      <c r="L20" s="113">
        <f>'LOAD-Births by Elem'!K18</f>
        <v>59</v>
      </c>
      <c r="M20" s="113">
        <f>'LOAD-Births by Elem'!L18</f>
        <v>45</v>
      </c>
      <c r="N20" s="113">
        <f>'LOAD-Births by Elem'!M18</f>
        <v>46</v>
      </c>
      <c r="O20" s="113">
        <f>'LOAD-Births by Elem'!N18</f>
        <v>40</v>
      </c>
      <c r="P20" s="113">
        <f>'LOAD-Births by Elem'!O18</f>
        <v>37</v>
      </c>
      <c r="Q20" s="113">
        <f>'LOAD-Births by Elem'!P18</f>
        <v>22</v>
      </c>
      <c r="R20" s="114">
        <f>'LOAD-Births by Elem'!Q18</f>
        <v>34</v>
      </c>
      <c r="S20" s="113">
        <f>'LOAD-Births by Elem'!R18</f>
        <v>38</v>
      </c>
      <c r="T20" s="113">
        <f>'LOAD-Births by Elem'!S18</f>
        <v>33</v>
      </c>
      <c r="U20" s="113">
        <f>'LOAD-Births by Elem'!T18</f>
        <v>20</v>
      </c>
      <c r="V20" s="113">
        <f>'LOAD-Births by Elem'!U18</f>
        <v>32</v>
      </c>
    </row>
    <row r="21" spans="2:22" x14ac:dyDescent="0.25">
      <c r="B21" s="115" t="s">
        <v>71</v>
      </c>
      <c r="C21" s="116">
        <f>C20/C7</f>
        <v>1.2115384615384615</v>
      </c>
      <c r="D21" s="116">
        <f t="shared" ref="D21:R21" si="4">D20/D7</f>
        <v>0.97058823529411764</v>
      </c>
      <c r="E21" s="116">
        <f t="shared" si="4"/>
        <v>1.1632653061224489</v>
      </c>
      <c r="F21" s="116">
        <f t="shared" si="4"/>
        <v>0.79661016949152541</v>
      </c>
      <c r="G21" s="116">
        <f t="shared" si="4"/>
        <v>1.0192307692307692</v>
      </c>
      <c r="H21" s="116">
        <f t="shared" si="4"/>
        <v>0.66101694915254239</v>
      </c>
      <c r="I21" s="116">
        <f t="shared" si="4"/>
        <v>0.64864864864864868</v>
      </c>
      <c r="J21" s="116">
        <f t="shared" si="4"/>
        <v>1</v>
      </c>
      <c r="K21" s="116">
        <f t="shared" si="4"/>
        <v>0.83333333333333337</v>
      </c>
      <c r="L21" s="116">
        <f t="shared" si="4"/>
        <v>0.88059701492537312</v>
      </c>
      <c r="M21" s="116">
        <f>M20/M7</f>
        <v>0.9375</v>
      </c>
      <c r="N21" s="116">
        <f t="shared" si="4"/>
        <v>0.85185185185185186</v>
      </c>
      <c r="O21" s="117">
        <f t="shared" si="4"/>
        <v>0.8</v>
      </c>
      <c r="P21" s="116">
        <f>P20/P7</f>
        <v>0.90243902439024393</v>
      </c>
      <c r="Q21" s="116">
        <f t="shared" si="4"/>
        <v>0.51162790697674421</v>
      </c>
      <c r="R21" s="118">
        <f t="shared" si="4"/>
        <v>0.72340425531914898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66.626934984520119</v>
      </c>
      <c r="D31" s="134">
        <f t="shared" ref="D31:V31" si="6">(D25*D16)+(D27*D20)</f>
        <v>60</v>
      </c>
      <c r="E31" s="134">
        <f t="shared" si="6"/>
        <v>50.214248569942797</v>
      </c>
      <c r="F31" s="134">
        <f t="shared" si="6"/>
        <v>50.845225603357811</v>
      </c>
      <c r="G31" s="134">
        <f t="shared" si="6"/>
        <v>42.888115631691647</v>
      </c>
      <c r="H31" s="134">
        <f t="shared" si="6"/>
        <v>45.051807879114946</v>
      </c>
      <c r="I31" s="134">
        <f t="shared" si="6"/>
        <v>54.108414239482201</v>
      </c>
      <c r="J31" s="134">
        <f t="shared" si="6"/>
        <v>48.831503841931941</v>
      </c>
      <c r="K31" s="134">
        <f t="shared" si="6"/>
        <v>54.368810472396127</v>
      </c>
      <c r="L31" s="134">
        <f t="shared" si="6"/>
        <v>49.749302065884983</v>
      </c>
      <c r="M31" s="134">
        <f t="shared" si="6"/>
        <v>44.875690607734811</v>
      </c>
      <c r="N31" s="134">
        <f t="shared" si="6"/>
        <v>41.991504854368934</v>
      </c>
      <c r="O31" s="135">
        <f t="shared" si="6"/>
        <v>38.000640204865562</v>
      </c>
      <c r="P31" s="134">
        <f t="shared" si="6"/>
        <v>27.186013986013986</v>
      </c>
      <c r="Q31" s="134">
        <f t="shared" si="6"/>
        <v>30.214574898785422</v>
      </c>
      <c r="R31" s="136">
        <f t="shared" si="6"/>
        <v>36.598072429772131</v>
      </c>
      <c r="S31" s="134">
        <f t="shared" si="6"/>
        <v>34.624929561051552</v>
      </c>
      <c r="T31" s="134">
        <f t="shared" si="6"/>
        <v>24.211601243459203</v>
      </c>
      <c r="U31" s="134">
        <f t="shared" si="6"/>
        <v>28.122503041600311</v>
      </c>
      <c r="V31" s="134">
        <f t="shared" si="6"/>
        <v>27.947183978311443</v>
      </c>
    </row>
    <row r="32" spans="2:22" x14ac:dyDescent="0.25">
      <c r="B32" s="137" t="s">
        <v>78</v>
      </c>
      <c r="C32" s="138"/>
      <c r="D32" s="138">
        <f t="shared" ref="D32:V32" si="7">D31-C31</f>
        <v>-6.6269349845201191</v>
      </c>
      <c r="E32" s="138">
        <f t="shared" si="7"/>
        <v>-9.7857514300572035</v>
      </c>
      <c r="F32" s="138">
        <f t="shared" si="7"/>
        <v>0.63097703341501443</v>
      </c>
      <c r="G32" s="138">
        <f t="shared" si="7"/>
        <v>-7.9571099716661635</v>
      </c>
      <c r="H32" s="138">
        <f t="shared" si="7"/>
        <v>2.1636922474232989</v>
      </c>
      <c r="I32" s="138">
        <f t="shared" si="7"/>
        <v>9.0566063603672546</v>
      </c>
      <c r="J32" s="138">
        <f t="shared" si="7"/>
        <v>-5.2769103975502603</v>
      </c>
      <c r="K32" s="138">
        <f t="shared" si="7"/>
        <v>5.5373066304641867</v>
      </c>
      <c r="L32" s="138">
        <f t="shared" si="7"/>
        <v>-4.6195084065111445</v>
      </c>
      <c r="M32" s="138">
        <f t="shared" si="7"/>
        <v>-4.8736114581501724</v>
      </c>
      <c r="N32" s="138">
        <f t="shared" si="7"/>
        <v>-2.8841857533658768</v>
      </c>
      <c r="O32" s="138">
        <f t="shared" si="7"/>
        <v>-3.9908646495033722</v>
      </c>
      <c r="P32" s="138">
        <f t="shared" si="7"/>
        <v>-10.814626218851576</v>
      </c>
      <c r="Q32" s="138">
        <f t="shared" si="7"/>
        <v>3.0285609127714359</v>
      </c>
      <c r="R32" s="139">
        <f t="shared" si="7"/>
        <v>6.383497530986709</v>
      </c>
      <c r="S32" s="138">
        <f t="shared" si="7"/>
        <v>-1.9731428687205792</v>
      </c>
      <c r="T32" s="138">
        <f t="shared" si="7"/>
        <v>-10.413328317592349</v>
      </c>
      <c r="U32" s="138">
        <f t="shared" si="7"/>
        <v>3.9109017981411078</v>
      </c>
      <c r="V32" s="138">
        <f t="shared" si="7"/>
        <v>-0.17531906328886748</v>
      </c>
    </row>
    <row r="33" spans="2:22" x14ac:dyDescent="0.25">
      <c r="B33" s="140" t="s">
        <v>79</v>
      </c>
      <c r="C33" s="141"/>
      <c r="D33" s="141">
        <f t="shared" ref="D33:U33" si="8">D32/C31</f>
        <v>-9.9463302432564238E-2</v>
      </c>
      <c r="E33" s="141">
        <f t="shared" si="8"/>
        <v>-0.16309585716762007</v>
      </c>
      <c r="F33" s="141">
        <f t="shared" si="8"/>
        <v>1.2565697015980124E-2</v>
      </c>
      <c r="G33" s="141">
        <f t="shared" si="8"/>
        <v>-0.15649669909500169</v>
      </c>
      <c r="H33" s="141">
        <f t="shared" si="8"/>
        <v>5.0449692544301594E-2</v>
      </c>
      <c r="I33" s="141">
        <f t="shared" si="8"/>
        <v>0.20102648010637778</v>
      </c>
      <c r="J33" s="141">
        <f t="shared" si="8"/>
        <v>-9.7524765264692753E-2</v>
      </c>
      <c r="K33" s="141">
        <f t="shared" si="8"/>
        <v>0.11339619292472546</v>
      </c>
      <c r="L33" s="141">
        <f t="shared" si="8"/>
        <v>-8.4966148171598116E-2</v>
      </c>
      <c r="M33" s="141">
        <f t="shared" si="8"/>
        <v>-9.7963413671529595E-2</v>
      </c>
      <c r="N33" s="141">
        <f t="shared" si="8"/>
        <v>-6.4270559724127263E-2</v>
      </c>
      <c r="O33" s="142">
        <f t="shared" si="8"/>
        <v>-9.503981015550933E-2</v>
      </c>
      <c r="P33" s="141">
        <f t="shared" si="8"/>
        <v>-0.28459063217221486</v>
      </c>
      <c r="Q33" s="141">
        <f t="shared" si="8"/>
        <v>0.11140143289595518</v>
      </c>
      <c r="R33" s="143">
        <f t="shared" si="8"/>
        <v>0.21127212785122837</v>
      </c>
      <c r="S33" s="141">
        <f t="shared" si="8"/>
        <v>-5.3913846760832385E-2</v>
      </c>
      <c r="T33" s="141">
        <f t="shared" si="8"/>
        <v>-0.30074655601049832</v>
      </c>
      <c r="U33" s="141">
        <f t="shared" si="8"/>
        <v>0.16153007638012556</v>
      </c>
      <c r="V33" s="141">
        <f>AVERAGE(Q33:U33)</f>
        <v>2.5908646871195685E-2</v>
      </c>
    </row>
    <row r="34" spans="2:22" x14ac:dyDescent="0.25">
      <c r="B34" s="123" t="s">
        <v>80</v>
      </c>
      <c r="C34" s="116"/>
      <c r="D34" s="116">
        <f t="shared" ref="D34:P34" si="9">D7/D31</f>
        <v>1.1333333333333333</v>
      </c>
      <c r="E34" s="116">
        <f t="shared" si="9"/>
        <v>0.97581864501563764</v>
      </c>
      <c r="F34" s="116">
        <f t="shared" si="9"/>
        <v>1.1603842701034972</v>
      </c>
      <c r="G34" s="116">
        <f t="shared" si="9"/>
        <v>1.2124570929289147</v>
      </c>
      <c r="H34" s="116">
        <f t="shared" si="9"/>
        <v>1.3096033828056683</v>
      </c>
      <c r="I34" s="116">
        <f t="shared" si="9"/>
        <v>1.3676246299231436</v>
      </c>
      <c r="J34" s="116">
        <f t="shared" si="9"/>
        <v>1.1672792258151532</v>
      </c>
      <c r="K34" s="116">
        <f t="shared" si="9"/>
        <v>0.99321650650084803</v>
      </c>
      <c r="L34" s="116">
        <f t="shared" si="9"/>
        <v>1.3467525616996441</v>
      </c>
      <c r="M34" s="116">
        <f t="shared" si="9"/>
        <v>1.0696214219759925</v>
      </c>
      <c r="N34" s="116">
        <f t="shared" si="9"/>
        <v>1.2859743938036472</v>
      </c>
      <c r="O34" s="117">
        <f t="shared" si="9"/>
        <v>1.3157673062991726</v>
      </c>
      <c r="P34" s="116">
        <f t="shared" si="9"/>
        <v>1.508128408272456</v>
      </c>
      <c r="Q34" s="116">
        <f>Q7/Q31</f>
        <v>1.4231542275224442</v>
      </c>
      <c r="R34" s="144">
        <f>R7/R31</f>
        <v>1.2842206400402119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-14.626934984520119</v>
      </c>
      <c r="D35" s="145">
        <f t="shared" ref="D35:R35" si="10">D7-D31</f>
        <v>8</v>
      </c>
      <c r="E35" s="145">
        <f t="shared" si="10"/>
        <v>-1.2142485699427965</v>
      </c>
      <c r="F35" s="145">
        <f t="shared" si="10"/>
        <v>8.1547743966421891</v>
      </c>
      <c r="G35" s="145">
        <f t="shared" si="10"/>
        <v>9.1118843683083526</v>
      </c>
      <c r="H35" s="145">
        <f t="shared" si="10"/>
        <v>13.948192120885054</v>
      </c>
      <c r="I35" s="145">
        <f t="shared" si="10"/>
        <v>19.891585760517799</v>
      </c>
      <c r="J35" s="145">
        <f t="shared" si="10"/>
        <v>8.1684961580680593</v>
      </c>
      <c r="K35" s="145">
        <f t="shared" si="10"/>
        <v>-0.36881047239612741</v>
      </c>
      <c r="L35" s="145">
        <f t="shared" si="10"/>
        <v>17.250697934115017</v>
      </c>
      <c r="M35" s="145">
        <f t="shared" si="10"/>
        <v>3.1243093922651894</v>
      </c>
      <c r="N35" s="145">
        <f t="shared" si="10"/>
        <v>12.008495145631066</v>
      </c>
      <c r="O35" s="146">
        <f t="shared" si="10"/>
        <v>11.999359795134438</v>
      </c>
      <c r="P35" s="145">
        <f t="shared" si="10"/>
        <v>13.813986013986014</v>
      </c>
      <c r="Q35" s="145">
        <f t="shared" si="10"/>
        <v>12.785425101214578</v>
      </c>
      <c r="R35" s="147">
        <f t="shared" si="10"/>
        <v>10.401927570227869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0.21127212785122837</v>
      </c>
      <c r="S41" s="163">
        <f>S33</f>
        <v>-5.3913846760832385E-2</v>
      </c>
      <c r="T41" s="163">
        <f>T33</f>
        <v>-0.30074655601049832</v>
      </c>
      <c r="U41" s="163">
        <f>U33</f>
        <v>0.16153007638012556</v>
      </c>
      <c r="V41" s="164">
        <f>V33</f>
        <v>2.5908646871195685E-2</v>
      </c>
    </row>
    <row r="42" spans="2:22" x14ac:dyDescent="0.25">
      <c r="O42" s="152"/>
      <c r="P42" s="182" t="s">
        <v>85</v>
      </c>
      <c r="R42" s="166">
        <f>AVERAGE(N34:R34)</f>
        <v>1.3634489951875863</v>
      </c>
      <c r="S42" s="167">
        <f t="shared" ref="S42:V43" si="11">R42</f>
        <v>1.3634489951875863</v>
      </c>
      <c r="T42" s="167">
        <f t="shared" si="11"/>
        <v>1.3634489951875863</v>
      </c>
      <c r="U42" s="167">
        <f t="shared" si="11"/>
        <v>1.3634489951875863</v>
      </c>
      <c r="V42" s="168">
        <f t="shared" si="11"/>
        <v>1.3634489951875863</v>
      </c>
    </row>
    <row r="43" spans="2:22" x14ac:dyDescent="0.25">
      <c r="O43" s="152"/>
      <c r="P43" s="182" t="s">
        <v>111</v>
      </c>
      <c r="R43" s="166">
        <f>AVERAGE(S33:V33)</f>
        <v>-4.1805419880002366E-2</v>
      </c>
      <c r="S43" s="167">
        <f t="shared" si="11"/>
        <v>-4.1805419880002366E-2</v>
      </c>
      <c r="T43" s="167">
        <f t="shared" si="11"/>
        <v>-4.1805419880002366E-2</v>
      </c>
      <c r="U43" s="167">
        <f t="shared" si="11"/>
        <v>-4.1805419880002366E-2</v>
      </c>
      <c r="V43" s="168">
        <f t="shared" si="11"/>
        <v>-4.1805419880002366E-2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47</v>
      </c>
      <c r="S45" s="174">
        <f>R45+(R45*S41)</f>
        <v>44.466049202240875</v>
      </c>
      <c r="T45" s="174">
        <f>S45+(S45*T41)</f>
        <v>31.093038045273566</v>
      </c>
      <c r="U45" s="174">
        <f>T45+(T45*U41)</f>
        <v>36.115498855616757</v>
      </c>
      <c r="V45" s="175">
        <f>U45+(U45*V41)</f>
        <v>37.051202562044004</v>
      </c>
    </row>
    <row r="46" spans="2:22" x14ac:dyDescent="0.25">
      <c r="M46" s="14"/>
      <c r="O46" s="152"/>
      <c r="P46" s="154" t="s">
        <v>89</v>
      </c>
      <c r="Q46" s="172"/>
      <c r="R46" s="173">
        <f>R45</f>
        <v>47</v>
      </c>
      <c r="S46" s="174">
        <f>S42*S31</f>
        <v>47.209325418456693</v>
      </c>
      <c r="T46" s="174">
        <f>T42*T31</f>
        <v>33.011283387276968</v>
      </c>
      <c r="U46" s="174">
        <f>U42*U31</f>
        <v>38.343598514229782</v>
      </c>
      <c r="V46" s="175">
        <f>V42*V31</f>
        <v>38.104559913551348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47</v>
      </c>
      <c r="S47" s="180">
        <f>R47*(1+S43)</f>
        <v>45.035145265639883</v>
      </c>
      <c r="T47" s="180">
        <f>S47*(1+T43)</f>
        <v>43.152432108452906</v>
      </c>
      <c r="U47" s="180">
        <f>T47*(1+U43)</f>
        <v>41.348426565315734</v>
      </c>
      <c r="V47" s="181">
        <f>U47*(1+V43)</f>
        <v>39.619838231375262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12.25</v>
      </c>
      <c r="T51" s="223">
        <f>S51</f>
        <v>12.25</v>
      </c>
      <c r="U51" s="223">
        <f>T51</f>
        <v>12.25</v>
      </c>
      <c r="V51" s="224">
        <f>U51</f>
        <v>12.25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0.21127212785122837</v>
      </c>
      <c r="S54" s="163">
        <f>S41</f>
        <v>-5.3913846760832385E-2</v>
      </c>
      <c r="T54" s="163">
        <f>T41</f>
        <v>-0.30074655601049832</v>
      </c>
      <c r="U54" s="163">
        <f>U41</f>
        <v>0.16153007638012556</v>
      </c>
      <c r="V54" s="164">
        <f>V41</f>
        <v>2.5908646871195685E-2</v>
      </c>
    </row>
    <row r="55" spans="15:22" x14ac:dyDescent="0.25">
      <c r="O55" s="152"/>
      <c r="P55" s="182" t="s">
        <v>85</v>
      </c>
      <c r="R55" s="166">
        <f>R42</f>
        <v>1.3634489951875863</v>
      </c>
      <c r="S55" s="167">
        <f t="shared" ref="R55:V56" si="12">S42</f>
        <v>1.3634489951875863</v>
      </c>
      <c r="T55" s="167">
        <f t="shared" si="12"/>
        <v>1.3634489951875863</v>
      </c>
      <c r="U55" s="167">
        <f t="shared" si="12"/>
        <v>1.3634489951875863</v>
      </c>
      <c r="V55" s="168">
        <f t="shared" si="12"/>
        <v>1.3634489951875863</v>
      </c>
    </row>
    <row r="56" spans="15:22" x14ac:dyDescent="0.25">
      <c r="O56" s="152"/>
      <c r="P56" s="182" t="s">
        <v>111</v>
      </c>
      <c r="R56" s="166">
        <f t="shared" si="12"/>
        <v>-4.1805419880002366E-2</v>
      </c>
      <c r="S56" s="167">
        <f t="shared" si="12"/>
        <v>-4.1805419880002366E-2</v>
      </c>
      <c r="T56" s="167">
        <f t="shared" si="12"/>
        <v>-4.1805419880002366E-2</v>
      </c>
      <c r="U56" s="167">
        <f t="shared" si="12"/>
        <v>-4.1805419880002366E-2</v>
      </c>
      <c r="V56" s="168">
        <f t="shared" si="12"/>
        <v>-4.1805419880002366E-2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74</v>
      </c>
      <c r="S58" s="174">
        <f>S45+S51</f>
        <v>56.716049202240875</v>
      </c>
      <c r="T58" s="174">
        <f>T45+T51</f>
        <v>43.343038045273566</v>
      </c>
      <c r="U58" s="174">
        <f>U45+U51</f>
        <v>48.365498855616757</v>
      </c>
      <c r="V58" s="175">
        <f>V45+V51</f>
        <v>49.301202562044004</v>
      </c>
    </row>
    <row r="59" spans="15:22" x14ac:dyDescent="0.25">
      <c r="O59" s="152"/>
      <c r="P59" s="154" t="s">
        <v>89</v>
      </c>
      <c r="Q59" s="172"/>
      <c r="R59" s="173">
        <f>R58</f>
        <v>74</v>
      </c>
      <c r="S59" s="174">
        <f>S46+S51</f>
        <v>59.459325418456693</v>
      </c>
      <c r="T59" s="174">
        <f>T46+T51</f>
        <v>45.261283387276968</v>
      </c>
      <c r="U59" s="174">
        <f>U46+U51</f>
        <v>50.593598514229782</v>
      </c>
      <c r="V59" s="175">
        <f>V46+V51</f>
        <v>50.354559913551348</v>
      </c>
    </row>
    <row r="60" spans="15:22" ht="15.75" thickBot="1" x14ac:dyDescent="0.3">
      <c r="O60" s="176"/>
      <c r="P60" s="177" t="s">
        <v>88</v>
      </c>
      <c r="Q60" s="178"/>
      <c r="R60" s="179">
        <f>R59</f>
        <v>74</v>
      </c>
      <c r="S60" s="180">
        <f>S47+S51</f>
        <v>57.285145265639883</v>
      </c>
      <c r="T60" s="180">
        <f>T47+T51</f>
        <v>55.402432108452906</v>
      </c>
      <c r="U60" s="180">
        <f>U47+U51</f>
        <v>53.598426565315734</v>
      </c>
      <c r="V60" s="181">
        <f>V47+V51</f>
        <v>51.869838231375262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E44B3-B642-4571-B57C-A7E2BD92F7E9}">
  <dimension ref="B1:V60"/>
  <sheetViews>
    <sheetView topLeftCell="A34" workbookViewId="0">
      <selection activeCell="R43" sqref="R43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165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K3" s="274">
        <f t="shared" ref="K3:Q3" si="0">(K4/K7)</f>
        <v>-0.16129032258064516</v>
      </c>
      <c r="L3" s="274">
        <f t="shared" si="0"/>
        <v>-8.1081081081081086E-2</v>
      </c>
      <c r="M3" s="274">
        <f t="shared" si="0"/>
        <v>-0.08</v>
      </c>
      <c r="N3" s="274">
        <f t="shared" si="0"/>
        <v>-0.1</v>
      </c>
      <c r="O3" s="274">
        <f t="shared" si="0"/>
        <v>-0.21621621621621623</v>
      </c>
      <c r="P3" s="274">
        <f t="shared" si="0"/>
        <v>-0.1875</v>
      </c>
      <c r="Q3" s="274">
        <f t="shared" si="0"/>
        <v>-0.10344827586206896</v>
      </c>
      <c r="R3" s="274">
        <f>(R4/R7)</f>
        <v>-0.10344827586206896</v>
      </c>
    </row>
    <row r="4" spans="2:22" ht="15.75" thickBot="1" x14ac:dyDescent="0.3">
      <c r="B4" s="70"/>
      <c r="I4" s="237">
        <f t="shared" ref="I4:Q4" si="1">I8-I7</f>
        <v>-10</v>
      </c>
      <c r="J4" s="237">
        <f t="shared" si="1"/>
        <v>-9</v>
      </c>
      <c r="K4" s="237">
        <f t="shared" si="1"/>
        <v>-5</v>
      </c>
      <c r="L4" s="237">
        <f t="shared" si="1"/>
        <v>-3</v>
      </c>
      <c r="M4" s="237">
        <f t="shared" si="1"/>
        <v>-2</v>
      </c>
      <c r="N4" s="237">
        <f t="shared" si="1"/>
        <v>-3</v>
      </c>
      <c r="O4" s="237">
        <f t="shared" si="1"/>
        <v>-8</v>
      </c>
      <c r="P4" s="237">
        <f t="shared" si="1"/>
        <v>-6</v>
      </c>
      <c r="Q4" s="237">
        <f t="shared" si="1"/>
        <v>-3</v>
      </c>
      <c r="R4" s="237">
        <f>R8-R7</f>
        <v>-3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'!B19</f>
        <v>45</v>
      </c>
      <c r="D7" s="80">
        <f>'LOAD-K and 1 by Elm '!C19</f>
        <v>54</v>
      </c>
      <c r="E7" s="80">
        <f>'LOAD-K and 1 by Elm '!D19</f>
        <v>47</v>
      </c>
      <c r="F7" s="81">
        <f>'LOAD-K and 1 by Elm '!E19</f>
        <v>43</v>
      </c>
      <c r="G7" s="81">
        <f>'LOAD-K and 1 by Elm '!F19</f>
        <v>35</v>
      </c>
      <c r="H7" s="81">
        <f>'LOAD-K and 1 by Elm '!G19</f>
        <v>40</v>
      </c>
      <c r="I7" s="81">
        <f>'LOAD-K and 1 by Elm '!H19</f>
        <v>36</v>
      </c>
      <c r="J7" s="81">
        <f>'LOAD-K and 1 by Elm '!I19</f>
        <v>47</v>
      </c>
      <c r="K7" s="81">
        <f>'LOAD-K and 1 by Elm '!J19</f>
        <v>31</v>
      </c>
      <c r="L7" s="82">
        <f>'LOAD-K and 1 by Elm '!K19</f>
        <v>37</v>
      </c>
      <c r="M7" s="82">
        <f>'LOAD-K and 1 by Elm '!L19</f>
        <v>25</v>
      </c>
      <c r="N7" s="82">
        <f>'LOAD-K and 1 by Elm '!M19</f>
        <v>30</v>
      </c>
      <c r="O7" s="81">
        <f>'LOAD-K and 1 by Elm '!N19</f>
        <v>37</v>
      </c>
      <c r="P7" s="82">
        <f>'LOAD-K and 1 by Elm '!O19</f>
        <v>32</v>
      </c>
      <c r="Q7" s="82">
        <f>'LOAD-K and 1 by Elm '!P19</f>
        <v>29</v>
      </c>
      <c r="R7" s="83">
        <f>'LOAD-K and 1 by Elm '!Q19</f>
        <v>29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'!B94</f>
        <v>0</v>
      </c>
      <c r="D8" s="80">
        <f>'LOAD-K and 1 by Elm '!C94</f>
        <v>0</v>
      </c>
      <c r="E8" s="80">
        <f>'LOAD-K and 1 by Elm '!D94</f>
        <v>0</v>
      </c>
      <c r="F8" s="81">
        <f>'LOAD-K and 1 by Elm '!E94</f>
        <v>0</v>
      </c>
      <c r="G8" s="81">
        <f>'LOAD-K and 1 by Elm '!F94</f>
        <v>0</v>
      </c>
      <c r="H8" s="81">
        <f>'LOAD-K and 1 by Elm '!G94</f>
        <v>0</v>
      </c>
      <c r="I8" s="81">
        <f>'LOAD-K and 1 by Elm '!H94</f>
        <v>26</v>
      </c>
      <c r="J8" s="81">
        <f>'LOAD-K and 1 by Elm '!I94</f>
        <v>38</v>
      </c>
      <c r="K8" s="81">
        <f>'LOAD-K and 1 by Elm '!J94</f>
        <v>26</v>
      </c>
      <c r="L8" s="82">
        <f>'LOAD-K and 1 by Elm '!K94</f>
        <v>34</v>
      </c>
      <c r="M8" s="82">
        <f>'LOAD-K and 1 by Elm '!L94</f>
        <v>23</v>
      </c>
      <c r="N8" s="82">
        <f>'LOAD-K and 1 by Elm '!M94</f>
        <v>27</v>
      </c>
      <c r="O8" s="81">
        <f>'LOAD-K and 1 by Elm '!N94</f>
        <v>29</v>
      </c>
      <c r="P8" s="82">
        <f>'LOAD-K and 1 by Elm '!O94</f>
        <v>26</v>
      </c>
      <c r="Q8" s="82">
        <f>'LOAD-K and 1 by Elm '!P94</f>
        <v>26</v>
      </c>
      <c r="R8" s="83">
        <f>'LOAD-K and 1 by Elm '!Q94</f>
        <v>26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'!B57</f>
        <v>54</v>
      </c>
      <c r="D9" s="86">
        <f>'LOAD-K and 1 by Elm '!C57</f>
        <v>57</v>
      </c>
      <c r="E9" s="86">
        <f>'LOAD-K and 1 by Elm '!D57</f>
        <v>56</v>
      </c>
      <c r="F9" s="87">
        <f>'LOAD-K and 1 by Elm '!E57</f>
        <v>53</v>
      </c>
      <c r="G9" s="87">
        <f>'LOAD-K and 1 by Elm '!F57</f>
        <v>47</v>
      </c>
      <c r="H9" s="87">
        <f>'LOAD-K and 1 by Elm '!G57</f>
        <v>37</v>
      </c>
      <c r="I9" s="87">
        <f>'LOAD-K and 1 by Elm '!H57</f>
        <v>39</v>
      </c>
      <c r="J9" s="87">
        <f>'LOAD-K and 1 by Elm '!I57</f>
        <v>40</v>
      </c>
      <c r="K9" s="87">
        <f>'LOAD-K and 1 by Elm '!J57</f>
        <v>41</v>
      </c>
      <c r="L9" s="87">
        <f>'LOAD-K and 1 by Elm '!K57</f>
        <v>33</v>
      </c>
      <c r="M9" s="87">
        <f>'LOAD-K and 1 by Elm '!L57</f>
        <v>35</v>
      </c>
      <c r="N9" s="87">
        <f>'LOAD-K and 1 by Elm '!M57</f>
        <v>33</v>
      </c>
      <c r="O9" s="87">
        <f>'LOAD-K and 1 by Elm '!N57</f>
        <v>32</v>
      </c>
      <c r="P9" s="87">
        <f>'LOAD-K and 1 by Elm '!O57</f>
        <v>42</v>
      </c>
      <c r="Q9" s="88">
        <f>'LOAD-K and 1 by Elm '!P57</f>
        <v>33</v>
      </c>
      <c r="R9" s="89">
        <f>'LOAD-K and 1 by Elm '!Q57</f>
        <v>29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9</v>
      </c>
      <c r="E10" s="91">
        <f t="shared" si="2"/>
        <v>-7</v>
      </c>
      <c r="F10" s="91">
        <f t="shared" si="2"/>
        <v>-4</v>
      </c>
      <c r="G10" s="91">
        <f t="shared" si="2"/>
        <v>-8</v>
      </c>
      <c r="H10" s="91">
        <f t="shared" si="2"/>
        <v>5</v>
      </c>
      <c r="I10" s="92">
        <f t="shared" si="2"/>
        <v>-4</v>
      </c>
      <c r="J10" s="93">
        <f t="shared" si="2"/>
        <v>11</v>
      </c>
      <c r="K10" s="93">
        <f t="shared" si="2"/>
        <v>-16</v>
      </c>
      <c r="L10" s="93">
        <f t="shared" si="2"/>
        <v>6</v>
      </c>
      <c r="M10" s="93">
        <f t="shared" si="2"/>
        <v>-12</v>
      </c>
      <c r="N10" s="93">
        <f t="shared" si="2"/>
        <v>5</v>
      </c>
      <c r="O10" s="93">
        <f t="shared" si="2"/>
        <v>7</v>
      </c>
      <c r="P10" s="93">
        <f t="shared" si="2"/>
        <v>-5</v>
      </c>
      <c r="Q10" s="93">
        <f t="shared" si="2"/>
        <v>-3</v>
      </c>
      <c r="R10" s="94">
        <f t="shared" si="2"/>
        <v>0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0.2</v>
      </c>
      <c r="E11" s="95">
        <f t="shared" si="3"/>
        <v>-0.12962962962962962</v>
      </c>
      <c r="F11" s="95">
        <f t="shared" si="3"/>
        <v>-8.5106382978723402E-2</v>
      </c>
      <c r="G11" s="95">
        <f t="shared" si="3"/>
        <v>-0.18604651162790697</v>
      </c>
      <c r="H11" s="95">
        <f t="shared" si="3"/>
        <v>0.14285714285714285</v>
      </c>
      <c r="I11" s="95">
        <f t="shared" si="3"/>
        <v>-0.1</v>
      </c>
      <c r="J11" s="96">
        <f t="shared" si="3"/>
        <v>0.30555555555555558</v>
      </c>
      <c r="K11" s="96">
        <f t="shared" si="3"/>
        <v>-0.34042553191489361</v>
      </c>
      <c r="L11" s="96">
        <f t="shared" si="3"/>
        <v>0.19354838709677419</v>
      </c>
      <c r="M11" s="96">
        <f t="shared" si="3"/>
        <v>-0.32432432432432434</v>
      </c>
      <c r="N11" s="97">
        <f t="shared" si="3"/>
        <v>0.2</v>
      </c>
      <c r="O11" s="98">
        <f t="shared" si="3"/>
        <v>0.23333333333333334</v>
      </c>
      <c r="P11" s="97">
        <f t="shared" si="3"/>
        <v>-0.13513513513513514</v>
      </c>
      <c r="Q11" s="97">
        <f t="shared" si="3"/>
        <v>-9.375E-2</v>
      </c>
      <c r="R11" s="99">
        <f t="shared" si="3"/>
        <v>0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Elem'!C19</f>
        <v>61</v>
      </c>
      <c r="D16" s="112">
        <f>'LOAD-Births by Elem'!D19</f>
        <v>58</v>
      </c>
      <c r="E16" s="112">
        <f>'LOAD-Births by Elem'!E19</f>
        <v>56</v>
      </c>
      <c r="F16" s="112">
        <f>'LOAD-Births by Elem'!F19</f>
        <v>53</v>
      </c>
      <c r="G16" s="112">
        <f>'LOAD-Births by Elem'!G19</f>
        <v>47</v>
      </c>
      <c r="H16" s="112">
        <f>'LOAD-Births by Elem'!H19</f>
        <v>48</v>
      </c>
      <c r="I16" s="112">
        <f>'LOAD-Births by Elem'!I19</f>
        <v>47</v>
      </c>
      <c r="J16" s="112">
        <f>'LOAD-Births by Elem'!J19</f>
        <v>44</v>
      </c>
      <c r="K16" s="112">
        <f>'LOAD-Births by Elem'!K19</f>
        <v>41</v>
      </c>
      <c r="L16" s="112">
        <f>'LOAD-Births by Elem'!L19</f>
        <v>43</v>
      </c>
      <c r="M16" s="112">
        <f>'LOAD-Births by Elem'!M19</f>
        <v>43</v>
      </c>
      <c r="N16" s="112">
        <f>'LOAD-Births by Elem'!N19</f>
        <v>31</v>
      </c>
      <c r="O16" s="112">
        <f>'LOAD-Births by Elem'!O19</f>
        <v>39</v>
      </c>
      <c r="P16" s="112">
        <f>'LOAD-Births by Elem'!P19</f>
        <v>42</v>
      </c>
      <c r="Q16" s="112">
        <f>'LOAD-Births by Elem'!Q19</f>
        <v>29</v>
      </c>
      <c r="R16" s="206">
        <f>'LOAD-Births by Elem'!R19</f>
        <v>38</v>
      </c>
      <c r="S16" s="112">
        <f>'LOAD-Births by Elem'!S19</f>
        <v>33</v>
      </c>
      <c r="T16" s="112">
        <f>'LOAD-Births by Elem'!T19</f>
        <v>44</v>
      </c>
      <c r="U16" s="112">
        <f>'LOAD-Births by Elem'!U19</f>
        <v>34</v>
      </c>
      <c r="V16" s="113">
        <f>'LOAD-Births by Elem'!V19</f>
        <v>35</v>
      </c>
    </row>
    <row r="17" spans="2:22" x14ac:dyDescent="0.25">
      <c r="B17" s="115" t="s">
        <v>71</v>
      </c>
      <c r="C17" s="116">
        <f>C7/C16</f>
        <v>0.73770491803278693</v>
      </c>
      <c r="D17" s="116">
        <f t="shared" ref="D17:R17" si="4">D7/D16</f>
        <v>0.93103448275862066</v>
      </c>
      <c r="E17" s="116">
        <f t="shared" si="4"/>
        <v>0.8392857142857143</v>
      </c>
      <c r="F17" s="116">
        <f t="shared" si="4"/>
        <v>0.81132075471698117</v>
      </c>
      <c r="G17" s="116">
        <f t="shared" si="4"/>
        <v>0.74468085106382975</v>
      </c>
      <c r="H17" s="116">
        <f t="shared" si="4"/>
        <v>0.83333333333333337</v>
      </c>
      <c r="I17" s="116">
        <f t="shared" si="4"/>
        <v>0.76595744680851063</v>
      </c>
      <c r="J17" s="116">
        <f t="shared" si="4"/>
        <v>1.0681818181818181</v>
      </c>
      <c r="K17" s="116">
        <f t="shared" si="4"/>
        <v>0.75609756097560976</v>
      </c>
      <c r="L17" s="116">
        <f t="shared" si="4"/>
        <v>0.86046511627906974</v>
      </c>
      <c r="M17" s="116">
        <f t="shared" si="4"/>
        <v>0.58139534883720934</v>
      </c>
      <c r="N17" s="116">
        <f t="shared" si="4"/>
        <v>0.967741935483871</v>
      </c>
      <c r="O17" s="117">
        <f t="shared" si="4"/>
        <v>0.94871794871794868</v>
      </c>
      <c r="P17" s="116">
        <f t="shared" si="4"/>
        <v>0.76190476190476186</v>
      </c>
      <c r="Q17" s="116">
        <f t="shared" si="4"/>
        <v>1</v>
      </c>
      <c r="R17" s="118">
        <f t="shared" si="4"/>
        <v>0.76315789473684215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Elem'!B19</f>
        <v>63</v>
      </c>
      <c r="D20" s="113">
        <f>'LOAD-Births by Elem'!C19</f>
        <v>61</v>
      </c>
      <c r="E20" s="113">
        <f>'LOAD-Births by Elem'!D19</f>
        <v>58</v>
      </c>
      <c r="F20" s="113">
        <f>'LOAD-Births by Elem'!E19</f>
        <v>56</v>
      </c>
      <c r="G20" s="113">
        <f>'LOAD-Births by Elem'!F19</f>
        <v>53</v>
      </c>
      <c r="H20" s="113">
        <f>'LOAD-Births by Elem'!G19</f>
        <v>47</v>
      </c>
      <c r="I20" s="113">
        <f>'LOAD-Births by Elem'!H19</f>
        <v>48</v>
      </c>
      <c r="J20" s="113">
        <f>'LOAD-Births by Elem'!I19</f>
        <v>47</v>
      </c>
      <c r="K20" s="113">
        <f>'LOAD-Births by Elem'!J19</f>
        <v>44</v>
      </c>
      <c r="L20" s="113">
        <f>'LOAD-Births by Elem'!K19</f>
        <v>41</v>
      </c>
      <c r="M20" s="113">
        <f>'LOAD-Births by Elem'!L19</f>
        <v>43</v>
      </c>
      <c r="N20" s="113">
        <f>'LOAD-Births by Elem'!M19</f>
        <v>43</v>
      </c>
      <c r="O20" s="113">
        <f>'LOAD-Births by Elem'!N19</f>
        <v>31</v>
      </c>
      <c r="P20" s="113">
        <f>'LOAD-Births by Elem'!O19</f>
        <v>39</v>
      </c>
      <c r="Q20" s="113">
        <f>'LOAD-Births by Elem'!P19</f>
        <v>42</v>
      </c>
      <c r="R20" s="114">
        <f>'LOAD-Births by Elem'!Q19</f>
        <v>29</v>
      </c>
      <c r="S20" s="113">
        <f>'LOAD-Births by Elem'!R19</f>
        <v>38</v>
      </c>
      <c r="T20" s="113">
        <f>'LOAD-Births by Elem'!S19</f>
        <v>33</v>
      </c>
      <c r="U20" s="113">
        <f>'LOAD-Births by Elem'!T19</f>
        <v>44</v>
      </c>
      <c r="V20" s="113">
        <f>'LOAD-Births by Elem'!U19</f>
        <v>34</v>
      </c>
    </row>
    <row r="21" spans="2:22" x14ac:dyDescent="0.25">
      <c r="B21" s="115" t="s">
        <v>71</v>
      </c>
      <c r="C21" s="116">
        <f>C20/C7</f>
        <v>1.4</v>
      </c>
      <c r="D21" s="116">
        <f t="shared" ref="D21:R21" si="5">D20/D7</f>
        <v>1.1296296296296295</v>
      </c>
      <c r="E21" s="116">
        <f t="shared" si="5"/>
        <v>1.2340425531914894</v>
      </c>
      <c r="F21" s="116">
        <f t="shared" si="5"/>
        <v>1.3023255813953489</v>
      </c>
      <c r="G21" s="116">
        <f t="shared" si="5"/>
        <v>1.5142857142857142</v>
      </c>
      <c r="H21" s="116">
        <f t="shared" si="5"/>
        <v>1.175</v>
      </c>
      <c r="I21" s="116">
        <f t="shared" si="5"/>
        <v>1.3333333333333333</v>
      </c>
      <c r="J21" s="116">
        <f t="shared" si="5"/>
        <v>1</v>
      </c>
      <c r="K21" s="116">
        <f t="shared" si="5"/>
        <v>1.4193548387096775</v>
      </c>
      <c r="L21" s="116">
        <f t="shared" si="5"/>
        <v>1.1081081081081081</v>
      </c>
      <c r="M21" s="116">
        <f>M20/M7</f>
        <v>1.72</v>
      </c>
      <c r="N21" s="116">
        <f t="shared" si="5"/>
        <v>1.4333333333333333</v>
      </c>
      <c r="O21" s="117">
        <f t="shared" si="5"/>
        <v>0.83783783783783783</v>
      </c>
      <c r="P21" s="116">
        <f>P20/P7</f>
        <v>1.21875</v>
      </c>
      <c r="Q21" s="116">
        <f t="shared" si="5"/>
        <v>1.4482758620689655</v>
      </c>
      <c r="R21" s="118">
        <f t="shared" si="5"/>
        <v>1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63.128482972136226</v>
      </c>
      <c r="D31" s="134">
        <f t="shared" ref="D31:V31" si="7">(D25*D16)+(D27*D20)</f>
        <v>59.137393054856567</v>
      </c>
      <c r="E31" s="134">
        <f t="shared" si="7"/>
        <v>56.715548621944876</v>
      </c>
      <c r="F31" s="134">
        <f t="shared" si="7"/>
        <v>53.701993704092331</v>
      </c>
      <c r="G31" s="134">
        <f t="shared" si="7"/>
        <v>48.682548179871524</v>
      </c>
      <c r="H31" s="134">
        <f t="shared" si="7"/>
        <v>47.672423097679435</v>
      </c>
      <c r="I31" s="134">
        <f t="shared" si="7"/>
        <v>47.263754045307444</v>
      </c>
      <c r="J31" s="134">
        <f t="shared" si="7"/>
        <v>44.975850713501643</v>
      </c>
      <c r="K31" s="134">
        <f t="shared" si="7"/>
        <v>41.961866818440527</v>
      </c>
      <c r="L31" s="134">
        <f t="shared" si="7"/>
        <v>42.266331658291463</v>
      </c>
      <c r="M31" s="134">
        <f t="shared" si="7"/>
        <v>42.257596685082873</v>
      </c>
      <c r="N31" s="134">
        <f t="shared" si="7"/>
        <v>34.804611650485441</v>
      </c>
      <c r="O31" s="135">
        <f t="shared" si="7"/>
        <v>36.331626120358514</v>
      </c>
      <c r="P31" s="134">
        <f t="shared" si="7"/>
        <v>41.060139860139856</v>
      </c>
      <c r="Q31" s="134">
        <f t="shared" si="7"/>
        <v>32.967611336032391</v>
      </c>
      <c r="R31" s="136">
        <f t="shared" si="7"/>
        <v>34.974395624663785</v>
      </c>
      <c r="S31" s="134">
        <f t="shared" si="7"/>
        <v>34.624929561051552</v>
      </c>
      <c r="T31" s="134">
        <f t="shared" si="7"/>
        <v>40.448573517982112</v>
      </c>
      <c r="U31" s="134">
        <f t="shared" si="7"/>
        <v>37.243432075160939</v>
      </c>
      <c r="V31" s="134">
        <f t="shared" si="7"/>
        <v>34.683369248814515</v>
      </c>
    </row>
    <row r="32" spans="2:22" x14ac:dyDescent="0.25">
      <c r="B32" s="137" t="s">
        <v>78</v>
      </c>
      <c r="C32" s="138"/>
      <c r="D32" s="138">
        <f t="shared" ref="D32:V32" si="8">D31-C31</f>
        <v>-3.991089917279659</v>
      </c>
      <c r="E32" s="138">
        <f t="shared" si="8"/>
        <v>-2.4218444329116906</v>
      </c>
      <c r="F32" s="138">
        <f t="shared" si="8"/>
        <v>-3.0135549178525451</v>
      </c>
      <c r="G32" s="138">
        <f t="shared" si="8"/>
        <v>-5.0194455242208065</v>
      </c>
      <c r="H32" s="138">
        <f t="shared" si="8"/>
        <v>-1.01012508219209</v>
      </c>
      <c r="I32" s="138">
        <f t="shared" si="8"/>
        <v>-0.40866905237199092</v>
      </c>
      <c r="J32" s="138">
        <f t="shared" si="8"/>
        <v>-2.2879033318058006</v>
      </c>
      <c r="K32" s="138">
        <f t="shared" si="8"/>
        <v>-3.0139838950611164</v>
      </c>
      <c r="L32" s="138">
        <f t="shared" si="8"/>
        <v>0.30446483985093664</v>
      </c>
      <c r="M32" s="138">
        <f t="shared" si="8"/>
        <v>-8.7349732085897358E-3</v>
      </c>
      <c r="N32" s="138">
        <f t="shared" si="8"/>
        <v>-7.4529850345974324</v>
      </c>
      <c r="O32" s="138">
        <f t="shared" si="8"/>
        <v>1.5270144698730732</v>
      </c>
      <c r="P32" s="138">
        <f t="shared" si="8"/>
        <v>4.7285137397813415</v>
      </c>
      <c r="Q32" s="138">
        <f t="shared" si="8"/>
        <v>-8.0925285241074647</v>
      </c>
      <c r="R32" s="139">
        <f t="shared" si="8"/>
        <v>2.006784288631394</v>
      </c>
      <c r="S32" s="138">
        <f t="shared" si="8"/>
        <v>-0.34946606361223331</v>
      </c>
      <c r="T32" s="138">
        <f t="shared" si="8"/>
        <v>5.8236439569305603</v>
      </c>
      <c r="U32" s="138">
        <f t="shared" si="8"/>
        <v>-3.2051414428211729</v>
      </c>
      <c r="V32" s="138">
        <f t="shared" si="8"/>
        <v>-2.5600628263464245</v>
      </c>
    </row>
    <row r="33" spans="2:22" x14ac:dyDescent="0.25">
      <c r="B33" s="140" t="s">
        <v>79</v>
      </c>
      <c r="C33" s="141"/>
      <c r="D33" s="141">
        <f t="shared" ref="D33:V33" si="9">D32/C31</f>
        <v>-6.3221698500837642E-2</v>
      </c>
      <c r="E33" s="141">
        <f t="shared" si="9"/>
        <v>-4.0952844009629542E-2</v>
      </c>
      <c r="F33" s="141">
        <f t="shared" si="9"/>
        <v>-5.3134545835751897E-2</v>
      </c>
      <c r="G33" s="141">
        <f t="shared" si="9"/>
        <v>-9.3468513513275814E-2</v>
      </c>
      <c r="H33" s="141">
        <f t="shared" si="9"/>
        <v>-2.0749223694287642E-2</v>
      </c>
      <c r="I33" s="141">
        <f t="shared" si="9"/>
        <v>-8.5724413784178683E-3</v>
      </c>
      <c r="J33" s="141">
        <f t="shared" si="9"/>
        <v>-4.8407143656269809E-2</v>
      </c>
      <c r="K33" s="141">
        <f t="shared" si="9"/>
        <v>-6.7013382676413186E-2</v>
      </c>
      <c r="L33" s="141">
        <f t="shared" si="9"/>
        <v>7.2557505882254215E-3</v>
      </c>
      <c r="M33" s="141">
        <f t="shared" si="9"/>
        <v>-2.0666504202940876E-4</v>
      </c>
      <c r="N33" s="141">
        <f t="shared" si="9"/>
        <v>-0.17637030070923013</v>
      </c>
      <c r="O33" s="142">
        <f t="shared" si="9"/>
        <v>4.3873912032337675E-2</v>
      </c>
      <c r="P33" s="141">
        <f t="shared" si="9"/>
        <v>0.13014869535750581</v>
      </c>
      <c r="Q33" s="141">
        <f t="shared" si="9"/>
        <v>-0.19708964829814149</v>
      </c>
      <c r="R33" s="143">
        <f>R32/Q31</f>
        <v>6.0871388836049894E-2</v>
      </c>
      <c r="S33" s="141">
        <f t="shared" si="9"/>
        <v>-9.9920543978118496E-3</v>
      </c>
      <c r="T33" s="141">
        <f t="shared" si="9"/>
        <v>0.16819222539246365</v>
      </c>
      <c r="U33" s="141">
        <f t="shared" si="9"/>
        <v>-7.9239912908084922E-2</v>
      </c>
      <c r="V33" s="141">
        <f t="shared" si="9"/>
        <v>-6.8738638833820781E-2</v>
      </c>
    </row>
    <row r="34" spans="2:22" x14ac:dyDescent="0.25">
      <c r="B34" s="123" t="s">
        <v>80</v>
      </c>
      <c r="C34" s="116"/>
      <c r="D34" s="116">
        <f t="shared" ref="D34:R34" si="10">D7/D31</f>
        <v>0.91312784028049632</v>
      </c>
      <c r="E34" s="116">
        <f t="shared" si="10"/>
        <v>0.82869691190493655</v>
      </c>
      <c r="F34" s="116">
        <f t="shared" si="10"/>
        <v>0.80071515104146329</v>
      </c>
      <c r="G34" s="116">
        <f t="shared" si="10"/>
        <v>0.71894346759915984</v>
      </c>
      <c r="H34" s="116">
        <f t="shared" si="10"/>
        <v>0.83905951073729024</v>
      </c>
      <c r="I34" s="116">
        <f t="shared" si="10"/>
        <v>0.76168304289773703</v>
      </c>
      <c r="J34" s="116">
        <f t="shared" si="10"/>
        <v>1.0450052473580163</v>
      </c>
      <c r="K34" s="116">
        <f t="shared" si="10"/>
        <v>0.73876598803694704</v>
      </c>
      <c r="L34" s="116">
        <f t="shared" si="10"/>
        <v>0.87540126025442855</v>
      </c>
      <c r="M34" s="116">
        <f t="shared" si="10"/>
        <v>0.59160960303322496</v>
      </c>
      <c r="N34" s="116">
        <f t="shared" si="10"/>
        <v>0.86195474040238496</v>
      </c>
      <c r="O34" s="117">
        <f t="shared" si="10"/>
        <v>1.0183964757709252</v>
      </c>
      <c r="P34" s="116">
        <f t="shared" si="10"/>
        <v>0.77934464200558629</v>
      </c>
      <c r="Q34" s="116">
        <f>Q7/Q31</f>
        <v>0.87965123418887381</v>
      </c>
      <c r="R34" s="144">
        <f t="shared" si="10"/>
        <v>0.82917801671887448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-18.128482972136226</v>
      </c>
      <c r="D35" s="145">
        <f t="shared" ref="D35:R35" si="11">D7-D31</f>
        <v>-5.1373930548565667</v>
      </c>
      <c r="E35" s="145">
        <f t="shared" si="11"/>
        <v>-9.7155486219448761</v>
      </c>
      <c r="F35" s="145">
        <f t="shared" si="11"/>
        <v>-10.701993704092331</v>
      </c>
      <c r="G35" s="145">
        <f t="shared" si="11"/>
        <v>-13.682548179871524</v>
      </c>
      <c r="H35" s="145">
        <f t="shared" si="11"/>
        <v>-7.6724230976794345</v>
      </c>
      <c r="I35" s="145">
        <f t="shared" si="11"/>
        <v>-11.263754045307444</v>
      </c>
      <c r="J35" s="145">
        <f t="shared" si="11"/>
        <v>2.024149286498357</v>
      </c>
      <c r="K35" s="145">
        <f t="shared" si="11"/>
        <v>-10.961866818440527</v>
      </c>
      <c r="L35" s="145">
        <f t="shared" si="11"/>
        <v>-5.2663316582914632</v>
      </c>
      <c r="M35" s="145">
        <f t="shared" si="11"/>
        <v>-17.257596685082873</v>
      </c>
      <c r="N35" s="145">
        <f t="shared" si="11"/>
        <v>-4.804611650485441</v>
      </c>
      <c r="O35" s="146">
        <f t="shared" si="11"/>
        <v>0.66837387964148576</v>
      </c>
      <c r="P35" s="145">
        <f t="shared" si="11"/>
        <v>-9.0601398601398557</v>
      </c>
      <c r="Q35" s="145">
        <f t="shared" si="11"/>
        <v>-3.967611336032391</v>
      </c>
      <c r="R35" s="147">
        <f t="shared" si="11"/>
        <v>-5.974395624663785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6.0871388836049894E-2</v>
      </c>
      <c r="S41" s="163">
        <f>S33</f>
        <v>-9.9920543978118496E-3</v>
      </c>
      <c r="T41" s="163">
        <f>T33</f>
        <v>0.16819222539246365</v>
      </c>
      <c r="U41" s="163">
        <f>U33</f>
        <v>-7.9239912908084922E-2</v>
      </c>
      <c r="V41" s="164">
        <f>V33</f>
        <v>-6.8738638833820781E-2</v>
      </c>
    </row>
    <row r="42" spans="2:22" x14ac:dyDescent="0.25">
      <c r="O42" s="152"/>
      <c r="P42" s="182" t="s">
        <v>85</v>
      </c>
      <c r="R42" s="166">
        <f>AVERAGE(O34:R34)</f>
        <v>0.87664259217106488</v>
      </c>
      <c r="S42" s="167">
        <f t="shared" ref="S42:V43" si="12">R42</f>
        <v>0.87664259217106488</v>
      </c>
      <c r="T42" s="167">
        <f t="shared" si="12"/>
        <v>0.87664259217106488</v>
      </c>
      <c r="U42" s="167">
        <f t="shared" si="12"/>
        <v>0.87664259217106488</v>
      </c>
      <c r="V42" s="168">
        <f t="shared" si="12"/>
        <v>0.87664259217106488</v>
      </c>
    </row>
    <row r="43" spans="2:22" x14ac:dyDescent="0.25">
      <c r="O43" s="152"/>
      <c r="P43" s="182" t="s">
        <v>111</v>
      </c>
      <c r="R43" s="166">
        <f>AVERAGE(S33:V33)</f>
        <v>2.5554048131865258E-3</v>
      </c>
      <c r="S43" s="167">
        <f t="shared" si="12"/>
        <v>2.5554048131865258E-3</v>
      </c>
      <c r="T43" s="167">
        <f t="shared" si="12"/>
        <v>2.5554048131865258E-3</v>
      </c>
      <c r="U43" s="167">
        <f t="shared" si="12"/>
        <v>2.5554048131865258E-3</v>
      </c>
      <c r="V43" s="168">
        <f t="shared" si="12"/>
        <v>2.5554048131865258E-3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29</v>
      </c>
      <c r="S45" s="174">
        <f>R45+(R45*S41)</f>
        <v>28.710230422463457</v>
      </c>
      <c r="T45" s="174">
        <f>S45+(S45*T41)</f>
        <v>33.539067968748</v>
      </c>
      <c r="U45" s="174">
        <f>T45+(T45*U41)</f>
        <v>30.881435143886069</v>
      </c>
      <c r="V45" s="175">
        <f>U45+(U45*V41)</f>
        <v>28.758687326860425</v>
      </c>
    </row>
    <row r="46" spans="2:22" x14ac:dyDescent="0.25">
      <c r="M46" s="14"/>
      <c r="O46" s="152"/>
      <c r="P46" s="154" t="s">
        <v>89</v>
      </c>
      <c r="Q46" s="172"/>
      <c r="R46" s="173">
        <f>R45</f>
        <v>29</v>
      </c>
      <c r="S46" s="174">
        <f>S42*S31</f>
        <v>30.353688004140764</v>
      </c>
      <c r="T46" s="174">
        <f>T42*T31</f>
        <v>35.458942338425729</v>
      </c>
      <c r="U46" s="174">
        <f>U42*U31</f>
        <v>32.649178835716064</v>
      </c>
      <c r="V46" s="175">
        <f>V42*V31</f>
        <v>30.404918723506956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29</v>
      </c>
      <c r="S47" s="180">
        <f>R47*(1+S43)</f>
        <v>29.074106739582412</v>
      </c>
      <c r="T47" s="180">
        <f>S47*(1+T43)</f>
        <v>29.148402851883841</v>
      </c>
      <c r="U47" s="180">
        <f>T47*(1+U43)</f>
        <v>29.222888820828246</v>
      </c>
      <c r="V47" s="181">
        <f>U47*(1+V43)</f>
        <v>29.297565131576206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AVERAGE(L3:R4)</f>
        <v>-2.062263846358674</v>
      </c>
      <c r="T51" s="236">
        <f>S51</f>
        <v>-2.062263846358674</v>
      </c>
      <c r="U51" s="236">
        <f>T51</f>
        <v>-2.062263846358674</v>
      </c>
      <c r="V51" s="269">
        <f>U51</f>
        <v>-2.062263846358674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Q54" s="54"/>
      <c r="R54" s="162">
        <f>R41</f>
        <v>6.0871388836049894E-2</v>
      </c>
      <c r="S54" s="163">
        <f>S41</f>
        <v>-9.9920543978118496E-3</v>
      </c>
      <c r="T54" s="163">
        <f>T41</f>
        <v>0.16819222539246365</v>
      </c>
      <c r="U54" s="163">
        <f>U41</f>
        <v>-7.9239912908084922E-2</v>
      </c>
      <c r="V54" s="164">
        <f>V41</f>
        <v>-6.8738638833820781E-2</v>
      </c>
    </row>
    <row r="55" spans="15:22" x14ac:dyDescent="0.25">
      <c r="O55" s="152"/>
      <c r="P55" s="182" t="s">
        <v>85</v>
      </c>
      <c r="Q55" s="54"/>
      <c r="R55" s="166">
        <f t="shared" ref="R55:V56" si="13">R42</f>
        <v>0.87664259217106488</v>
      </c>
      <c r="S55" s="167">
        <f t="shared" si="13"/>
        <v>0.87664259217106488</v>
      </c>
      <c r="T55" s="167">
        <f t="shared" si="13"/>
        <v>0.87664259217106488</v>
      </c>
      <c r="U55" s="167">
        <f t="shared" si="13"/>
        <v>0.87664259217106488</v>
      </c>
      <c r="V55" s="168">
        <f t="shared" si="13"/>
        <v>0.87664259217106488</v>
      </c>
    </row>
    <row r="56" spans="15:22" x14ac:dyDescent="0.25">
      <c r="O56" s="152"/>
      <c r="P56" s="182" t="s">
        <v>111</v>
      </c>
      <c r="Q56" s="54"/>
      <c r="R56" s="166">
        <f t="shared" si="13"/>
        <v>2.5554048131865258E-3</v>
      </c>
      <c r="S56" s="167">
        <f t="shared" si="13"/>
        <v>2.5554048131865258E-3</v>
      </c>
      <c r="T56" s="167">
        <f t="shared" si="13"/>
        <v>2.5554048131865258E-3</v>
      </c>
      <c r="U56" s="167">
        <f t="shared" si="13"/>
        <v>2.5554048131865258E-3</v>
      </c>
      <c r="V56" s="168">
        <f t="shared" si="13"/>
        <v>2.5554048131865258E-3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26</v>
      </c>
      <c r="S58" s="174">
        <f>S45+S51</f>
        <v>26.647966576104782</v>
      </c>
      <c r="T58" s="174">
        <f>T45+T51</f>
        <v>31.476804122389325</v>
      </c>
      <c r="U58" s="174">
        <f>U45+U51</f>
        <v>28.819171297527394</v>
      </c>
      <c r="V58" s="175">
        <f>V45+V51</f>
        <v>26.69642348050175</v>
      </c>
    </row>
    <row r="59" spans="15:22" x14ac:dyDescent="0.25">
      <c r="O59" s="152"/>
      <c r="P59" s="154" t="s">
        <v>89</v>
      </c>
      <c r="Q59" s="172"/>
      <c r="R59" s="173">
        <f>R58</f>
        <v>26</v>
      </c>
      <c r="S59" s="174">
        <f>S46+S51</f>
        <v>28.291424157782089</v>
      </c>
      <c r="T59" s="174">
        <f>T46+T51</f>
        <v>33.396678492067053</v>
      </c>
      <c r="U59" s="174">
        <f>U46+U51</f>
        <v>30.586914989357389</v>
      </c>
      <c r="V59" s="175">
        <f>V46+V51</f>
        <v>28.342654877148281</v>
      </c>
    </row>
    <row r="60" spans="15:22" ht="15.75" thickBot="1" x14ac:dyDescent="0.3">
      <c r="O60" s="176"/>
      <c r="P60" s="177" t="s">
        <v>88</v>
      </c>
      <c r="Q60" s="178"/>
      <c r="R60" s="179">
        <f>R59</f>
        <v>26</v>
      </c>
      <c r="S60" s="180">
        <f>S47+S51</f>
        <v>27.011842893223736</v>
      </c>
      <c r="T60" s="180">
        <f>T47+T51</f>
        <v>27.086139005525165</v>
      </c>
      <c r="U60" s="180">
        <f>U47+U51</f>
        <v>27.16062497446957</v>
      </c>
      <c r="V60" s="181">
        <f>V47+V51</f>
        <v>27.235301285217531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B146-89F6-4AE6-9ECF-353CAB7ADC47}">
  <dimension ref="B1:V60"/>
  <sheetViews>
    <sheetView topLeftCell="B32" workbookViewId="0">
      <selection activeCell="R42" sqref="R42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166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-16</v>
      </c>
      <c r="J4" s="237">
        <f t="shared" si="0"/>
        <v>-18</v>
      </c>
      <c r="K4" s="237">
        <f t="shared" si="0"/>
        <v>-17</v>
      </c>
      <c r="L4" s="237">
        <f t="shared" si="0"/>
        <v>-15</v>
      </c>
      <c r="M4" s="237">
        <f t="shared" si="0"/>
        <v>-8</v>
      </c>
      <c r="N4" s="237">
        <f t="shared" si="0"/>
        <v>-16</v>
      </c>
      <c r="O4" s="237">
        <f t="shared" si="0"/>
        <v>2</v>
      </c>
      <c r="P4" s="237">
        <f t="shared" si="0"/>
        <v>9</v>
      </c>
      <c r="Q4" s="237">
        <f t="shared" si="0"/>
        <v>2</v>
      </c>
      <c r="R4" s="237">
        <f>R8-R7</f>
        <v>12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'!B20</f>
        <v>94</v>
      </c>
      <c r="D7" s="80">
        <f>'LOAD-K and 1 by Elm '!C20</f>
        <v>112</v>
      </c>
      <c r="E7" s="80">
        <f>'LOAD-K and 1 by Elm '!D20</f>
        <v>107</v>
      </c>
      <c r="F7" s="81">
        <f>'LOAD-K and 1 by Elm '!E20</f>
        <v>110</v>
      </c>
      <c r="G7" s="81">
        <f>'LOAD-K and 1 by Elm '!F20</f>
        <v>89</v>
      </c>
      <c r="H7" s="81">
        <f>'LOAD-K and 1 by Elm '!G20</f>
        <v>97</v>
      </c>
      <c r="I7" s="81">
        <f>'LOAD-K and 1 by Elm '!H20</f>
        <v>87</v>
      </c>
      <c r="J7" s="81">
        <f>'LOAD-K and 1 by Elm '!I20</f>
        <v>92</v>
      </c>
      <c r="K7" s="81">
        <f>'LOAD-K and 1 by Elm '!J20</f>
        <v>68</v>
      </c>
      <c r="L7" s="82">
        <f>'LOAD-K and 1 by Elm '!K20</f>
        <v>74</v>
      </c>
      <c r="M7" s="82">
        <f>'LOAD-K and 1 by Elm '!L20</f>
        <v>62</v>
      </c>
      <c r="N7" s="82">
        <f>'LOAD-K and 1 by Elm '!M20</f>
        <v>69</v>
      </c>
      <c r="O7" s="81">
        <f>'LOAD-K and 1 by Elm '!N20</f>
        <v>68</v>
      </c>
      <c r="P7" s="82">
        <f>'LOAD-K and 1 by Elm '!O20</f>
        <v>63</v>
      </c>
      <c r="Q7" s="82">
        <f>'LOAD-K and 1 by Elm '!P20</f>
        <v>50</v>
      </c>
      <c r="R7" s="83">
        <f>'LOAD-K and 1 by Elm '!Q20</f>
        <v>55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'!B95</f>
        <v>0</v>
      </c>
      <c r="D8" s="80">
        <f>'LOAD-K and 1 by Elm '!C95</f>
        <v>0</v>
      </c>
      <c r="E8" s="80">
        <f>'LOAD-K and 1 by Elm '!D95</f>
        <v>0</v>
      </c>
      <c r="F8" s="81">
        <f>'LOAD-K and 1 by Elm '!E95</f>
        <v>0</v>
      </c>
      <c r="G8" s="81">
        <f>'LOAD-K and 1 by Elm '!F95</f>
        <v>0</v>
      </c>
      <c r="H8" s="81">
        <f>'LOAD-K and 1 by Elm '!G95</f>
        <v>0</v>
      </c>
      <c r="I8" s="81">
        <f>'LOAD-K and 1 by Elm '!H95</f>
        <v>71</v>
      </c>
      <c r="J8" s="81">
        <f>'LOAD-K and 1 by Elm '!I95</f>
        <v>74</v>
      </c>
      <c r="K8" s="81">
        <f>'LOAD-K and 1 by Elm '!J95</f>
        <v>51</v>
      </c>
      <c r="L8" s="82">
        <f>'LOAD-K and 1 by Elm '!K95</f>
        <v>59</v>
      </c>
      <c r="M8" s="82">
        <f>'LOAD-K and 1 by Elm '!L95</f>
        <v>54</v>
      </c>
      <c r="N8" s="82">
        <f>'LOAD-K and 1 by Elm '!M95</f>
        <v>53</v>
      </c>
      <c r="O8" s="81">
        <f>'LOAD-K and 1 by Elm '!N95</f>
        <v>70</v>
      </c>
      <c r="P8" s="82">
        <f>'LOAD-K and 1 by Elm '!O95</f>
        <v>72</v>
      </c>
      <c r="Q8" s="82">
        <f>'LOAD-K and 1 by Elm '!P95</f>
        <v>52</v>
      </c>
      <c r="R8" s="83">
        <f>'LOAD-K and 1 by Elm '!Q95</f>
        <v>67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'!B58</f>
        <v>120</v>
      </c>
      <c r="D9" s="86">
        <f>'LOAD-K and 1 by Elm '!C58</f>
        <v>93</v>
      </c>
      <c r="E9" s="86">
        <f>'LOAD-K and 1 by Elm '!D58</f>
        <v>114</v>
      </c>
      <c r="F9" s="87">
        <f>'LOAD-K and 1 by Elm '!E58</f>
        <v>114</v>
      </c>
      <c r="G9" s="87">
        <f>'LOAD-K and 1 by Elm '!F58</f>
        <v>110</v>
      </c>
      <c r="H9" s="87">
        <f>'LOAD-K and 1 by Elm '!G58</f>
        <v>92</v>
      </c>
      <c r="I9" s="87">
        <f>'LOAD-K and 1 by Elm '!H58</f>
        <v>99</v>
      </c>
      <c r="J9" s="87">
        <f>'LOAD-K and 1 by Elm '!I58</f>
        <v>96</v>
      </c>
      <c r="K9" s="87">
        <f>'LOAD-K and 1 by Elm '!J58</f>
        <v>93</v>
      </c>
      <c r="L9" s="87">
        <f>'LOAD-K and 1 by Elm '!K58</f>
        <v>78</v>
      </c>
      <c r="M9" s="87">
        <f>'LOAD-K and 1 by Elm '!L58</f>
        <v>68</v>
      </c>
      <c r="N9" s="87">
        <f>'LOAD-K and 1 by Elm '!M58</f>
        <v>71</v>
      </c>
      <c r="O9" s="87">
        <f>'LOAD-K and 1 by Elm '!N58</f>
        <v>71</v>
      </c>
      <c r="P9" s="87">
        <f>'LOAD-K and 1 by Elm '!O58</f>
        <v>69</v>
      </c>
      <c r="Q9" s="88">
        <f>'LOAD-K and 1 by Elm '!P58</f>
        <v>64</v>
      </c>
      <c r="R9" s="89">
        <f>'LOAD-K and 1 by Elm '!Q58</f>
        <v>52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18</v>
      </c>
      <c r="E10" s="91">
        <f t="shared" si="1"/>
        <v>-5</v>
      </c>
      <c r="F10" s="91">
        <f t="shared" si="1"/>
        <v>3</v>
      </c>
      <c r="G10" s="91">
        <f t="shared" si="1"/>
        <v>-21</v>
      </c>
      <c r="H10" s="91">
        <f t="shared" si="1"/>
        <v>8</v>
      </c>
      <c r="I10" s="92">
        <f t="shared" si="1"/>
        <v>-10</v>
      </c>
      <c r="J10" s="93">
        <f t="shared" si="1"/>
        <v>5</v>
      </c>
      <c r="K10" s="93">
        <f t="shared" si="1"/>
        <v>-24</v>
      </c>
      <c r="L10" s="93">
        <f t="shared" si="1"/>
        <v>6</v>
      </c>
      <c r="M10" s="93">
        <f t="shared" si="1"/>
        <v>-12</v>
      </c>
      <c r="N10" s="93">
        <f t="shared" si="1"/>
        <v>7</v>
      </c>
      <c r="O10" s="93">
        <f t="shared" si="1"/>
        <v>-1</v>
      </c>
      <c r="P10" s="93">
        <f t="shared" si="1"/>
        <v>-5</v>
      </c>
      <c r="Q10" s="93">
        <f t="shared" si="1"/>
        <v>-13</v>
      </c>
      <c r="R10" s="94">
        <f t="shared" si="1"/>
        <v>5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0.19148936170212766</v>
      </c>
      <c r="E11" s="95">
        <f t="shared" si="2"/>
        <v>-4.4642857142857144E-2</v>
      </c>
      <c r="F11" s="95">
        <f t="shared" si="2"/>
        <v>2.8037383177570093E-2</v>
      </c>
      <c r="G11" s="95">
        <f t="shared" si="2"/>
        <v>-0.19090909090909092</v>
      </c>
      <c r="H11" s="95">
        <f t="shared" si="2"/>
        <v>8.98876404494382E-2</v>
      </c>
      <c r="I11" s="95">
        <f t="shared" si="2"/>
        <v>-0.10309278350515463</v>
      </c>
      <c r="J11" s="96">
        <f t="shared" si="2"/>
        <v>5.7471264367816091E-2</v>
      </c>
      <c r="K11" s="96">
        <f t="shared" si="2"/>
        <v>-0.2608695652173913</v>
      </c>
      <c r="L11" s="96">
        <f t="shared" si="2"/>
        <v>8.8235294117647065E-2</v>
      </c>
      <c r="M11" s="96">
        <f t="shared" si="2"/>
        <v>-0.16216216216216217</v>
      </c>
      <c r="N11" s="97">
        <f t="shared" si="2"/>
        <v>0.11290322580645161</v>
      </c>
      <c r="O11" s="98">
        <f t="shared" si="2"/>
        <v>-1.4492753623188406E-2</v>
      </c>
      <c r="P11" s="97">
        <f t="shared" si="2"/>
        <v>-7.3529411764705885E-2</v>
      </c>
      <c r="Q11" s="97">
        <f t="shared" si="2"/>
        <v>-0.20634920634920634</v>
      </c>
      <c r="R11" s="99">
        <f t="shared" si="2"/>
        <v>0.1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Elem'!C20</f>
        <v>95</v>
      </c>
      <c r="D16" s="112">
        <f>'LOAD-Births by Elem'!D20</f>
        <v>115</v>
      </c>
      <c r="E16" s="112">
        <f>'LOAD-Births by Elem'!E20</f>
        <v>84</v>
      </c>
      <c r="F16" s="112">
        <f>'LOAD-Births by Elem'!F20</f>
        <v>119</v>
      </c>
      <c r="G16" s="112">
        <f>'LOAD-Births by Elem'!G20</f>
        <v>92</v>
      </c>
      <c r="H16" s="112">
        <f>'LOAD-Births by Elem'!H20</f>
        <v>80</v>
      </c>
      <c r="I16" s="112">
        <f>'LOAD-Births by Elem'!I20</f>
        <v>83</v>
      </c>
      <c r="J16" s="112">
        <f>'LOAD-Births by Elem'!J20</f>
        <v>84</v>
      </c>
      <c r="K16" s="112">
        <f>'LOAD-Births by Elem'!K20</f>
        <v>64</v>
      </c>
      <c r="L16" s="112">
        <f>'LOAD-Births by Elem'!L20</f>
        <v>85</v>
      </c>
      <c r="M16" s="112">
        <f>'LOAD-Births by Elem'!M20</f>
        <v>64</v>
      </c>
      <c r="N16" s="112">
        <f>'LOAD-Births by Elem'!N20</f>
        <v>66</v>
      </c>
      <c r="O16" s="112">
        <f>'LOAD-Births by Elem'!O20</f>
        <v>77</v>
      </c>
      <c r="P16" s="112">
        <f>'LOAD-Births by Elem'!P20</f>
        <v>57</v>
      </c>
      <c r="Q16" s="112">
        <f>'LOAD-Births by Elem'!Q20</f>
        <v>64</v>
      </c>
      <c r="R16" s="206">
        <f>'LOAD-Births by Elem'!R20</f>
        <v>77</v>
      </c>
      <c r="S16" s="112">
        <f>'LOAD-Births by Elem'!S20</f>
        <v>73</v>
      </c>
      <c r="T16" s="112">
        <f>'LOAD-Births by Elem'!T20</f>
        <v>53</v>
      </c>
      <c r="U16" s="112">
        <f>'LOAD-Births by Elem'!U20</f>
        <v>62</v>
      </c>
      <c r="V16" s="113">
        <f>'LOAD-Births by Elem'!V20</f>
        <v>59</v>
      </c>
    </row>
    <row r="17" spans="2:22" x14ac:dyDescent="0.25">
      <c r="B17" s="115" t="s">
        <v>71</v>
      </c>
      <c r="C17" s="116">
        <f>C7/C16</f>
        <v>0.98947368421052628</v>
      </c>
      <c r="D17" s="116">
        <f t="shared" ref="D17:R17" si="3">D7/D16</f>
        <v>0.97391304347826091</v>
      </c>
      <c r="E17" s="116">
        <f t="shared" si="3"/>
        <v>1.2738095238095237</v>
      </c>
      <c r="F17" s="116">
        <f t="shared" si="3"/>
        <v>0.92436974789915971</v>
      </c>
      <c r="G17" s="116">
        <f t="shared" si="3"/>
        <v>0.96739130434782605</v>
      </c>
      <c r="H17" s="116">
        <f t="shared" si="3"/>
        <v>1.2124999999999999</v>
      </c>
      <c r="I17" s="116">
        <f t="shared" si="3"/>
        <v>1.0481927710843373</v>
      </c>
      <c r="J17" s="116">
        <f t="shared" si="3"/>
        <v>1.0952380952380953</v>
      </c>
      <c r="K17" s="116">
        <f t="shared" si="3"/>
        <v>1.0625</v>
      </c>
      <c r="L17" s="116">
        <f t="shared" si="3"/>
        <v>0.87058823529411766</v>
      </c>
      <c r="M17" s="116">
        <f t="shared" si="3"/>
        <v>0.96875</v>
      </c>
      <c r="N17" s="116">
        <f t="shared" si="3"/>
        <v>1.0454545454545454</v>
      </c>
      <c r="O17" s="117">
        <f t="shared" si="3"/>
        <v>0.88311688311688308</v>
      </c>
      <c r="P17" s="116">
        <f t="shared" si="3"/>
        <v>1.1052631578947369</v>
      </c>
      <c r="Q17" s="116">
        <f t="shared" si="3"/>
        <v>0.78125</v>
      </c>
      <c r="R17" s="118">
        <f t="shared" si="3"/>
        <v>0.7142857142857143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Elem'!B20</f>
        <v>100</v>
      </c>
      <c r="D20" s="113">
        <f>'LOAD-Births by Elem'!C20</f>
        <v>95</v>
      </c>
      <c r="E20" s="113">
        <f>'LOAD-Births by Elem'!D20</f>
        <v>115</v>
      </c>
      <c r="F20" s="113">
        <f>'LOAD-Births by Elem'!E20</f>
        <v>84</v>
      </c>
      <c r="G20" s="113">
        <f>'LOAD-Births by Elem'!F20</f>
        <v>119</v>
      </c>
      <c r="H20" s="113">
        <f>'LOAD-Births by Elem'!G20</f>
        <v>92</v>
      </c>
      <c r="I20" s="113">
        <f>'LOAD-Births by Elem'!H20</f>
        <v>80</v>
      </c>
      <c r="J20" s="113">
        <f>'LOAD-Births by Elem'!I20</f>
        <v>83</v>
      </c>
      <c r="K20" s="113">
        <f>'LOAD-Births by Elem'!J20</f>
        <v>84</v>
      </c>
      <c r="L20" s="113">
        <f>'LOAD-Births by Elem'!K20</f>
        <v>64</v>
      </c>
      <c r="M20" s="113">
        <f>'LOAD-Births by Elem'!L20</f>
        <v>85</v>
      </c>
      <c r="N20" s="113">
        <f>'LOAD-Births by Elem'!M20</f>
        <v>64</v>
      </c>
      <c r="O20" s="113">
        <f>'LOAD-Births by Elem'!N20</f>
        <v>66</v>
      </c>
      <c r="P20" s="113">
        <f>'LOAD-Births by Elem'!O20</f>
        <v>77</v>
      </c>
      <c r="Q20" s="113">
        <f>'LOAD-Births by Elem'!P20</f>
        <v>57</v>
      </c>
      <c r="R20" s="114">
        <f>'LOAD-Births by Elem'!Q20</f>
        <v>64</v>
      </c>
      <c r="S20" s="113">
        <f>'LOAD-Births by Elem'!R20</f>
        <v>77</v>
      </c>
      <c r="T20" s="113">
        <f>'LOAD-Births by Elem'!S20</f>
        <v>73</v>
      </c>
      <c r="U20" s="113">
        <f>'LOAD-Births by Elem'!T20</f>
        <v>53</v>
      </c>
      <c r="V20" s="113">
        <f>'LOAD-Births by Elem'!U20</f>
        <v>62</v>
      </c>
    </row>
    <row r="21" spans="2:22" x14ac:dyDescent="0.25">
      <c r="B21" s="115" t="s">
        <v>71</v>
      </c>
      <c r="C21" s="116">
        <f>C20/C7</f>
        <v>1.0638297872340425</v>
      </c>
      <c r="D21" s="116">
        <f t="shared" ref="D21:R21" si="4">D20/D7</f>
        <v>0.8482142857142857</v>
      </c>
      <c r="E21" s="116">
        <f t="shared" si="4"/>
        <v>1.0747663551401869</v>
      </c>
      <c r="F21" s="116">
        <f t="shared" si="4"/>
        <v>0.76363636363636367</v>
      </c>
      <c r="G21" s="116">
        <f t="shared" si="4"/>
        <v>1.3370786516853932</v>
      </c>
      <c r="H21" s="116">
        <f t="shared" si="4"/>
        <v>0.94845360824742264</v>
      </c>
      <c r="I21" s="116">
        <f t="shared" si="4"/>
        <v>0.91954022988505746</v>
      </c>
      <c r="J21" s="116">
        <f t="shared" si="4"/>
        <v>0.90217391304347827</v>
      </c>
      <c r="K21" s="116">
        <f t="shared" si="4"/>
        <v>1.2352941176470589</v>
      </c>
      <c r="L21" s="116">
        <f t="shared" si="4"/>
        <v>0.86486486486486491</v>
      </c>
      <c r="M21" s="116">
        <f>M20/M7</f>
        <v>1.3709677419354838</v>
      </c>
      <c r="N21" s="116">
        <f t="shared" si="4"/>
        <v>0.92753623188405798</v>
      </c>
      <c r="O21" s="117">
        <f t="shared" si="4"/>
        <v>0.97058823529411764</v>
      </c>
      <c r="P21" s="116">
        <f>P20/P7</f>
        <v>1.2222222222222223</v>
      </c>
      <c r="Q21" s="116">
        <f t="shared" si="4"/>
        <v>1.1399999999999999</v>
      </c>
      <c r="R21" s="118">
        <f t="shared" si="4"/>
        <v>1.1636363636363636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98.926728586171308</v>
      </c>
      <c r="D31" s="134">
        <f t="shared" ref="D31:V31" si="6">(D25*D16)+(D27*D20)</f>
        <v>109.18470055359839</v>
      </c>
      <c r="E31" s="134">
        <f t="shared" si="6"/>
        <v>93.867914716588672</v>
      </c>
      <c r="F31" s="134">
        <f t="shared" si="6"/>
        <v>107.32843651626442</v>
      </c>
      <c r="G31" s="134">
        <f t="shared" si="6"/>
        <v>99.507494646680939</v>
      </c>
      <c r="H31" s="134">
        <f t="shared" si="6"/>
        <v>83.930922827846743</v>
      </c>
      <c r="I31" s="134">
        <f t="shared" si="6"/>
        <v>81.9670981661273</v>
      </c>
      <c r="J31" s="134">
        <f t="shared" si="6"/>
        <v>83.728869374313945</v>
      </c>
      <c r="K31" s="134">
        <f t="shared" si="6"/>
        <v>70.531587933978372</v>
      </c>
      <c r="L31" s="134">
        <f t="shared" si="6"/>
        <v>77.705750977107769</v>
      </c>
      <c r="M31" s="134">
        <f t="shared" si="6"/>
        <v>69.827348066298342</v>
      </c>
      <c r="N31" s="134">
        <f t="shared" si="6"/>
        <v>65.625</v>
      </c>
      <c r="O31" s="135">
        <f t="shared" si="6"/>
        <v>73.33098591549296</v>
      </c>
      <c r="P31" s="134">
        <f t="shared" si="6"/>
        <v>63.972727272727269</v>
      </c>
      <c r="Q31" s="134">
        <f t="shared" si="6"/>
        <v>61.702429149797567</v>
      </c>
      <c r="R31" s="136">
        <f t="shared" si="6"/>
        <v>72.569757893221677</v>
      </c>
      <c r="S31" s="134">
        <f t="shared" si="6"/>
        <v>74.309303035950776</v>
      </c>
      <c r="T31" s="134">
        <f t="shared" si="6"/>
        <v>59.483851472067727</v>
      </c>
      <c r="U31" s="134">
        <f t="shared" si="6"/>
        <v>59.099509399444059</v>
      </c>
      <c r="V31" s="134">
        <f t="shared" si="6"/>
        <v>59.982830869135086</v>
      </c>
    </row>
    <row r="32" spans="2:22" x14ac:dyDescent="0.25">
      <c r="B32" s="137" t="s">
        <v>78</v>
      </c>
      <c r="C32" s="138"/>
      <c r="D32" s="138">
        <f t="shared" ref="D32:V32" si="7">D31-C31</f>
        <v>10.257971967427082</v>
      </c>
      <c r="E32" s="138">
        <f t="shared" si="7"/>
        <v>-15.316785837009718</v>
      </c>
      <c r="F32" s="138">
        <f t="shared" si="7"/>
        <v>13.460521799675746</v>
      </c>
      <c r="G32" s="138">
        <f t="shared" si="7"/>
        <v>-7.8209418695834785</v>
      </c>
      <c r="H32" s="138">
        <f t="shared" si="7"/>
        <v>-15.576571818834196</v>
      </c>
      <c r="I32" s="138">
        <f t="shared" si="7"/>
        <v>-1.9638246617194426</v>
      </c>
      <c r="J32" s="138">
        <f t="shared" si="7"/>
        <v>1.7617712081866443</v>
      </c>
      <c r="K32" s="138">
        <f t="shared" si="7"/>
        <v>-13.197281440335573</v>
      </c>
      <c r="L32" s="138">
        <f t="shared" si="7"/>
        <v>7.174163043129397</v>
      </c>
      <c r="M32" s="138">
        <f t="shared" si="7"/>
        <v>-7.8784029108094273</v>
      </c>
      <c r="N32" s="138">
        <f t="shared" si="7"/>
        <v>-4.2023480662983417</v>
      </c>
      <c r="O32" s="138">
        <f t="shared" si="7"/>
        <v>7.7059859154929597</v>
      </c>
      <c r="P32" s="138">
        <f t="shared" si="7"/>
        <v>-9.3582586427656906</v>
      </c>
      <c r="Q32" s="138">
        <f t="shared" si="7"/>
        <v>-2.2702981229297023</v>
      </c>
      <c r="R32" s="139">
        <f t="shared" si="7"/>
        <v>10.86732874342411</v>
      </c>
      <c r="S32" s="138">
        <f t="shared" si="7"/>
        <v>1.7395451427290993</v>
      </c>
      <c r="T32" s="138">
        <f t="shared" si="7"/>
        <v>-14.82545156388305</v>
      </c>
      <c r="U32" s="138">
        <f t="shared" si="7"/>
        <v>-0.38434207262366726</v>
      </c>
      <c r="V32" s="138">
        <f t="shared" si="7"/>
        <v>0.8833214696910261</v>
      </c>
    </row>
    <row r="33" spans="2:22" x14ac:dyDescent="0.25">
      <c r="B33" s="140" t="s">
        <v>79</v>
      </c>
      <c r="C33" s="141"/>
      <c r="D33" s="141">
        <f t="shared" ref="D33:V33" si="8">D32/C31</f>
        <v>0.1036926229546927</v>
      </c>
      <c r="E33" s="141">
        <f t="shared" si="8"/>
        <v>-0.14028326092711826</v>
      </c>
      <c r="F33" s="141">
        <f t="shared" si="8"/>
        <v>0.14339853868402763</v>
      </c>
      <c r="G33" s="141">
        <f t="shared" si="8"/>
        <v>-7.2869242518019003E-2</v>
      </c>
      <c r="H33" s="141">
        <f t="shared" si="8"/>
        <v>-0.15653666966635615</v>
      </c>
      <c r="I33" s="141">
        <f t="shared" si="8"/>
        <v>-2.3398106389792745E-2</v>
      </c>
      <c r="J33" s="141">
        <f t="shared" si="8"/>
        <v>2.1493638881981209E-2</v>
      </c>
      <c r="K33" s="141">
        <f t="shared" si="8"/>
        <v>-0.15761924816321704</v>
      </c>
      <c r="L33" s="141">
        <f t="shared" si="8"/>
        <v>0.10171560365044988</v>
      </c>
      <c r="M33" s="141">
        <f t="shared" si="8"/>
        <v>-0.10138764263574798</v>
      </c>
      <c r="N33" s="141">
        <f t="shared" si="8"/>
        <v>-6.0181980021758466E-2</v>
      </c>
      <c r="O33" s="142">
        <f t="shared" si="8"/>
        <v>0.11742454728370225</v>
      </c>
      <c r="P33" s="141">
        <f t="shared" si="8"/>
        <v>-0.12761670289760185</v>
      </c>
      <c r="Q33" s="141">
        <f t="shared" si="8"/>
        <v>-3.5488531124380739E-2</v>
      </c>
      <c r="R33" s="143">
        <f t="shared" si="8"/>
        <v>0.17612481215352221</v>
      </c>
      <c r="S33" s="141">
        <f t="shared" si="8"/>
        <v>2.3970662066816407E-2</v>
      </c>
      <c r="T33" s="141">
        <f t="shared" si="8"/>
        <v>-0.19951003384745122</v>
      </c>
      <c r="U33" s="141">
        <f t="shared" si="8"/>
        <v>-6.4612842496277433E-3</v>
      </c>
      <c r="V33" s="141">
        <f t="shared" si="8"/>
        <v>1.4946341833750237E-2</v>
      </c>
    </row>
    <row r="34" spans="2:22" x14ac:dyDescent="0.25">
      <c r="B34" s="123" t="s">
        <v>80</v>
      </c>
      <c r="C34" s="116"/>
      <c r="D34" s="116">
        <f t="shared" ref="D34:R34" si="9">D7/D31</f>
        <v>1.0257847430283475</v>
      </c>
      <c r="E34" s="116">
        <f t="shared" si="9"/>
        <v>1.1398996166374897</v>
      </c>
      <c r="F34" s="116">
        <f t="shared" si="9"/>
        <v>1.0248914786281336</v>
      </c>
      <c r="G34" s="116">
        <f t="shared" si="9"/>
        <v>0.89440499246825911</v>
      </c>
      <c r="H34" s="116">
        <f t="shared" si="9"/>
        <v>1.1557123016383322</v>
      </c>
      <c r="I34" s="116">
        <f t="shared" si="9"/>
        <v>1.0614014884810516</v>
      </c>
      <c r="J34" s="116">
        <f t="shared" si="9"/>
        <v>1.0987846926334282</v>
      </c>
      <c r="K34" s="116">
        <f t="shared" si="9"/>
        <v>0.96410703334301673</v>
      </c>
      <c r="L34" s="116">
        <f t="shared" si="9"/>
        <v>0.95231046697947119</v>
      </c>
      <c r="M34" s="116">
        <f t="shared" si="9"/>
        <v>0.8879042626842053</v>
      </c>
      <c r="N34" s="116">
        <f t="shared" si="9"/>
        <v>1.0514285714285714</v>
      </c>
      <c r="O34" s="117">
        <f t="shared" si="9"/>
        <v>0.92730241044847783</v>
      </c>
      <c r="P34" s="116">
        <f t="shared" si="9"/>
        <v>0.98479465681398326</v>
      </c>
      <c r="Q34" s="116">
        <f>Q7/Q31</f>
        <v>0.81034086808175587</v>
      </c>
      <c r="R34" s="144">
        <f t="shared" si="9"/>
        <v>0.75789146328593759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-4.9267285861713077</v>
      </c>
      <c r="D35" s="145">
        <f t="shared" ref="D35:R35" si="10">D7-D31</f>
        <v>2.8152994464016103</v>
      </c>
      <c r="E35" s="145">
        <f t="shared" si="10"/>
        <v>13.132085283411328</v>
      </c>
      <c r="F35" s="145">
        <f t="shared" si="10"/>
        <v>2.6715634837355822</v>
      </c>
      <c r="G35" s="145">
        <f t="shared" si="10"/>
        <v>-10.507494646680939</v>
      </c>
      <c r="H35" s="145">
        <f t="shared" si="10"/>
        <v>13.069077172153257</v>
      </c>
      <c r="I35" s="145">
        <f t="shared" si="10"/>
        <v>5.0329018338726996</v>
      </c>
      <c r="J35" s="145">
        <f t="shared" si="10"/>
        <v>8.2711306256860553</v>
      </c>
      <c r="K35" s="145">
        <f t="shared" si="10"/>
        <v>-2.531587933978372</v>
      </c>
      <c r="L35" s="145">
        <f t="shared" si="10"/>
        <v>-3.705750977107769</v>
      </c>
      <c r="M35" s="145">
        <f t="shared" si="10"/>
        <v>-7.8273480662983417</v>
      </c>
      <c r="N35" s="145">
        <f t="shared" si="10"/>
        <v>3.375</v>
      </c>
      <c r="O35" s="146">
        <f t="shared" si="10"/>
        <v>-5.3309859154929597</v>
      </c>
      <c r="P35" s="145">
        <f t="shared" si="10"/>
        <v>-0.97272727272726911</v>
      </c>
      <c r="Q35" s="145">
        <f t="shared" si="10"/>
        <v>-11.702429149797567</v>
      </c>
      <c r="R35" s="147">
        <f t="shared" si="10"/>
        <v>-17.569757893221677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0.17612481215352221</v>
      </c>
      <c r="S41" s="163">
        <f>S33</f>
        <v>2.3970662066816407E-2</v>
      </c>
      <c r="T41" s="163">
        <f>T33</f>
        <v>-0.19951003384745122</v>
      </c>
      <c r="U41" s="163">
        <f>U33</f>
        <v>-6.4612842496277433E-3</v>
      </c>
      <c r="V41" s="164">
        <f>V33</f>
        <v>1.4946341833750237E-2</v>
      </c>
    </row>
    <row r="42" spans="2:22" x14ac:dyDescent="0.25">
      <c r="O42" s="152"/>
      <c r="P42" s="182" t="s">
        <v>85</v>
      </c>
      <c r="R42" s="166">
        <f>AVERAGE(P34:R34)</f>
        <v>0.8510089960605588</v>
      </c>
      <c r="S42" s="167">
        <f t="shared" ref="S42:V43" si="11">R42</f>
        <v>0.8510089960605588</v>
      </c>
      <c r="T42" s="167">
        <f t="shared" si="11"/>
        <v>0.8510089960605588</v>
      </c>
      <c r="U42" s="167">
        <f t="shared" si="11"/>
        <v>0.8510089960605588</v>
      </c>
      <c r="V42" s="168">
        <f t="shared" si="11"/>
        <v>0.8510089960605588</v>
      </c>
    </row>
    <row r="43" spans="2:22" x14ac:dyDescent="0.25">
      <c r="O43" s="152"/>
      <c r="P43" s="182" t="s">
        <v>111</v>
      </c>
      <c r="R43" s="166">
        <f>AVERAGE(R33:V33)</f>
        <v>1.8140995914019803E-3</v>
      </c>
      <c r="S43" s="167">
        <f t="shared" si="11"/>
        <v>1.8140995914019803E-3</v>
      </c>
      <c r="T43" s="167">
        <f t="shared" si="11"/>
        <v>1.8140995914019803E-3</v>
      </c>
      <c r="U43" s="167">
        <f t="shared" si="11"/>
        <v>1.8140995914019803E-3</v>
      </c>
      <c r="V43" s="168">
        <f t="shared" si="11"/>
        <v>1.8140995914019803E-3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55</v>
      </c>
      <c r="S45" s="174">
        <f>R45+(R45*S41)</f>
        <v>56.318386413674901</v>
      </c>
      <c r="T45" s="174">
        <f>S45+(S45*T41)</f>
        <v>45.08230323404878</v>
      </c>
      <c r="U45" s="174">
        <f>T45+(T45*U41)</f>
        <v>44.79101365822568</v>
      </c>
      <c r="V45" s="175">
        <f>U45+(U45*V41)</f>
        <v>45.460475459441696</v>
      </c>
    </row>
    <row r="46" spans="2:22" x14ac:dyDescent="0.25">
      <c r="M46" s="14"/>
      <c r="O46" s="152"/>
      <c r="P46" s="154" t="s">
        <v>89</v>
      </c>
      <c r="Q46" s="172"/>
      <c r="R46" s="173">
        <f>R45</f>
        <v>55</v>
      </c>
      <c r="S46" s="174">
        <f>S42*S31</f>
        <v>63.237885374584302</v>
      </c>
      <c r="T46" s="174">
        <f>T42*T31</f>
        <v>50.621292723059746</v>
      </c>
      <c r="U46" s="174">
        <f>U42*U31</f>
        <v>50.294214161692445</v>
      </c>
      <c r="V46" s="175">
        <f>V42*V31</f>
        <v>51.045928678812942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55</v>
      </c>
      <c r="S47" s="180">
        <f>R47*(1+S43)</f>
        <v>55.09977547752711</v>
      </c>
      <c r="T47" s="180">
        <f>S47*(1+T43)</f>
        <v>55.199731957707236</v>
      </c>
      <c r="U47" s="180">
        <f>T47*(1+U43)</f>
        <v>55.29986976889721</v>
      </c>
      <c r="V47" s="181">
        <f>U47*(1+V43)</f>
        <v>55.400189240049549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-3.875</v>
      </c>
      <c r="T51" s="236">
        <f>S51</f>
        <v>-3.875</v>
      </c>
      <c r="U51" s="236">
        <f>T51</f>
        <v>-3.875</v>
      </c>
      <c r="V51" s="269">
        <f>U51</f>
        <v>-3.875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Q54" s="54"/>
      <c r="R54" s="162">
        <f>R41</f>
        <v>0.17612481215352221</v>
      </c>
      <c r="S54" s="163">
        <f>S41</f>
        <v>2.3970662066816407E-2</v>
      </c>
      <c r="T54" s="163">
        <f>T41</f>
        <v>-0.19951003384745122</v>
      </c>
      <c r="U54" s="163">
        <f>U41</f>
        <v>-6.4612842496277433E-3</v>
      </c>
      <c r="V54" s="164">
        <f>V41</f>
        <v>1.4946341833750237E-2</v>
      </c>
    </row>
    <row r="55" spans="15:22" x14ac:dyDescent="0.25">
      <c r="O55" s="152"/>
      <c r="P55" s="182" t="s">
        <v>85</v>
      </c>
      <c r="Q55" s="54"/>
      <c r="R55" s="166">
        <f t="shared" ref="R55:V56" si="12">R42</f>
        <v>0.8510089960605588</v>
      </c>
      <c r="S55" s="167">
        <f t="shared" si="12"/>
        <v>0.8510089960605588</v>
      </c>
      <c r="T55" s="167">
        <f t="shared" si="12"/>
        <v>0.8510089960605588</v>
      </c>
      <c r="U55" s="167">
        <f t="shared" si="12"/>
        <v>0.8510089960605588</v>
      </c>
      <c r="V55" s="168">
        <f t="shared" si="12"/>
        <v>0.8510089960605588</v>
      </c>
    </row>
    <row r="56" spans="15:22" x14ac:dyDescent="0.25">
      <c r="O56" s="152"/>
      <c r="P56" s="182" t="s">
        <v>111</v>
      </c>
      <c r="Q56" s="54"/>
      <c r="R56" s="166">
        <f t="shared" si="12"/>
        <v>1.8140995914019803E-3</v>
      </c>
      <c r="S56" s="167">
        <f t="shared" si="12"/>
        <v>1.8140995914019803E-3</v>
      </c>
      <c r="T56" s="167">
        <f t="shared" si="12"/>
        <v>1.8140995914019803E-3</v>
      </c>
      <c r="U56" s="167">
        <f t="shared" si="12"/>
        <v>1.8140995914019803E-3</v>
      </c>
      <c r="V56" s="168">
        <f t="shared" si="12"/>
        <v>1.8140995914019803E-3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67</v>
      </c>
      <c r="S58" s="174">
        <f>S45+S51</f>
        <v>52.443386413674901</v>
      </c>
      <c r="T58" s="174">
        <f>T45+T51</f>
        <v>41.20730323404878</v>
      </c>
      <c r="U58" s="174">
        <f>U45+U51</f>
        <v>40.91601365822568</v>
      </c>
      <c r="V58" s="175">
        <f>V45+V51</f>
        <v>41.585475459441696</v>
      </c>
    </row>
    <row r="59" spans="15:22" x14ac:dyDescent="0.25">
      <c r="O59" s="152"/>
      <c r="P59" s="154" t="s">
        <v>89</v>
      </c>
      <c r="Q59" s="172"/>
      <c r="R59" s="173">
        <f>R58</f>
        <v>67</v>
      </c>
      <c r="S59" s="174">
        <f>S46+S51</f>
        <v>59.362885374584302</v>
      </c>
      <c r="T59" s="174">
        <f>T46+T51</f>
        <v>46.746292723059746</v>
      </c>
      <c r="U59" s="174">
        <f>U46+U51</f>
        <v>46.419214161692445</v>
      </c>
      <c r="V59" s="175">
        <f>V46+V51</f>
        <v>47.170928678812942</v>
      </c>
    </row>
    <row r="60" spans="15:22" ht="15.75" thickBot="1" x14ac:dyDescent="0.3">
      <c r="O60" s="176"/>
      <c r="P60" s="177" t="s">
        <v>88</v>
      </c>
      <c r="Q60" s="178"/>
      <c r="R60" s="179">
        <f>R59</f>
        <v>67</v>
      </c>
      <c r="S60" s="180">
        <f>S47+S51</f>
        <v>51.22477547752711</v>
      </c>
      <c r="T60" s="180">
        <f>T47+T51</f>
        <v>51.324731957707236</v>
      </c>
      <c r="U60" s="180">
        <f>U47+U51</f>
        <v>51.42486976889721</v>
      </c>
      <c r="V60" s="181">
        <f>V47+V51</f>
        <v>51.525189240049549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9CDB1-95F4-4D86-9C6A-DCDACAAFBC94}">
  <dimension ref="B1:Y60"/>
  <sheetViews>
    <sheetView topLeftCell="A28" workbookViewId="0">
      <selection activeCell="Z49" sqref="Z49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5" ht="19.5" x14ac:dyDescent="0.25">
      <c r="B1" s="69" t="s">
        <v>167</v>
      </c>
    </row>
    <row r="2" spans="2:25" x14ac:dyDescent="0.25">
      <c r="B2" s="70" t="str">
        <f>'BVSD Birth to K'!B2</f>
        <v>updated 11/21/2025</v>
      </c>
    </row>
    <row r="3" spans="2:25" x14ac:dyDescent="0.25">
      <c r="B3" s="70"/>
      <c r="K3" s="271">
        <f t="shared" ref="K3:P3" si="0">K8/K7</f>
        <v>6</v>
      </c>
      <c r="L3" s="271" t="e">
        <f t="shared" si="0"/>
        <v>#DIV/0!</v>
      </c>
      <c r="M3" s="271">
        <f t="shared" si="0"/>
        <v>5</v>
      </c>
      <c r="N3" s="271">
        <f>N8/N7</f>
        <v>1.3333333333333333</v>
      </c>
      <c r="O3" s="271">
        <f t="shared" si="0"/>
        <v>0.5</v>
      </c>
      <c r="P3" s="271">
        <f t="shared" si="0"/>
        <v>3</v>
      </c>
      <c r="Q3" s="271">
        <v>0</v>
      </c>
      <c r="R3" s="271">
        <f>R8/R7</f>
        <v>0.33333333333333331</v>
      </c>
    </row>
    <row r="4" spans="2:25" ht="15.75" thickBot="1" x14ac:dyDescent="0.3">
      <c r="B4" s="70"/>
      <c r="I4" s="237"/>
      <c r="J4" s="237"/>
      <c r="K4" s="237">
        <f t="shared" ref="K4:Q4" si="1">K8-K7</f>
        <v>5</v>
      </c>
      <c r="L4" s="237">
        <f t="shared" si="1"/>
        <v>2</v>
      </c>
      <c r="M4" s="237">
        <f t="shared" si="1"/>
        <v>4</v>
      </c>
      <c r="N4" s="237">
        <f t="shared" si="1"/>
        <v>1</v>
      </c>
      <c r="O4" s="237">
        <f t="shared" si="1"/>
        <v>-1</v>
      </c>
      <c r="P4" s="237">
        <f t="shared" si="1"/>
        <v>2</v>
      </c>
      <c r="Q4" s="237">
        <f t="shared" si="1"/>
        <v>0</v>
      </c>
      <c r="R4" s="237">
        <f>R8-R7</f>
        <v>-2</v>
      </c>
    </row>
    <row r="5" spans="2:25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5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  <c r="W6" s="308" t="s">
        <v>200</v>
      </c>
      <c r="X6" s="308" t="s">
        <v>201</v>
      </c>
      <c r="Y6" s="308" t="s">
        <v>202</v>
      </c>
    </row>
    <row r="7" spans="2:25" x14ac:dyDescent="0.25">
      <c r="B7" s="73" t="s">
        <v>121</v>
      </c>
      <c r="C7" s="80">
        <f>'LOAD-K and 1 by Elm '!B21</f>
        <v>2</v>
      </c>
      <c r="D7" s="80">
        <f>'LOAD-K and 1 by Elm '!C21</f>
        <v>1</v>
      </c>
      <c r="E7" s="80">
        <f>'LOAD-K and 1 by Elm '!D21</f>
        <v>2</v>
      </c>
      <c r="F7" s="81">
        <f>'LOAD-K and 1 by Elm '!E21</f>
        <v>0</v>
      </c>
      <c r="G7" s="81">
        <f>'LOAD-K and 1 by Elm '!F21</f>
        <v>2</v>
      </c>
      <c r="H7" s="81">
        <f>'LOAD-K and 1 by Elm '!G21</f>
        <v>0</v>
      </c>
      <c r="I7" s="81">
        <f>'LOAD-K and 1 by Elm '!H21</f>
        <v>4</v>
      </c>
      <c r="J7" s="81">
        <f>'LOAD-K and 1 by Elm '!I21</f>
        <v>2</v>
      </c>
      <c r="K7" s="81">
        <f>'LOAD-K and 1 by Elm '!J21</f>
        <v>1</v>
      </c>
      <c r="L7" s="82">
        <f>'LOAD-K and 1 by Elm '!K21</f>
        <v>0</v>
      </c>
      <c r="M7" s="82">
        <f>'LOAD-K and 1 by Elm '!L21</f>
        <v>1</v>
      </c>
      <c r="N7" s="82">
        <f>'LOAD-K and 1 by Elm '!M21</f>
        <v>3</v>
      </c>
      <c r="O7" s="81">
        <f>'LOAD-K and 1 by Elm '!N21</f>
        <v>2</v>
      </c>
      <c r="P7" s="82">
        <f>'LOAD-K and 1 by Elm '!O21</f>
        <v>1</v>
      </c>
      <c r="Q7" s="82">
        <f>'LOAD-K and 1 by Elm '!P21</f>
        <v>0</v>
      </c>
      <c r="R7" s="83">
        <f>'LOAD-K and 1 by Elm '!Q21</f>
        <v>3</v>
      </c>
      <c r="S7" s="84"/>
      <c r="T7" s="84"/>
      <c r="U7" s="84"/>
      <c r="V7" s="84"/>
      <c r="W7" s="18">
        <f>AVERAGE(P7:R7)</f>
        <v>1.3333333333333333</v>
      </c>
      <c r="X7" s="18">
        <f>AVERAGE(O7:R7)</f>
        <v>1.5</v>
      </c>
      <c r="Y7" s="18">
        <f>AVERAGE(N7:R7)</f>
        <v>1.8</v>
      </c>
    </row>
    <row r="8" spans="2:25" x14ac:dyDescent="0.25">
      <c r="B8" s="225" t="s">
        <v>122</v>
      </c>
      <c r="C8" s="80">
        <f>'LOAD-K and 1 by Elm '!B96</f>
        <v>0</v>
      </c>
      <c r="D8" s="80">
        <f>'LOAD-K and 1 by Elm '!C96</f>
        <v>0</v>
      </c>
      <c r="E8" s="80">
        <f>'LOAD-K and 1 by Elm '!D96</f>
        <v>0</v>
      </c>
      <c r="F8" s="81">
        <f>'LOAD-K and 1 by Elm '!E96</f>
        <v>0</v>
      </c>
      <c r="G8" s="81">
        <f>'LOAD-K and 1 by Elm '!F96</f>
        <v>0</v>
      </c>
      <c r="H8" s="81">
        <f>'LOAD-K and 1 by Elm '!G96</f>
        <v>0</v>
      </c>
      <c r="I8" s="81">
        <f>'LOAD-K and 1 by Elm '!H96</f>
        <v>8</v>
      </c>
      <c r="J8" s="81">
        <f>'LOAD-K and 1 by Elm '!I96</f>
        <v>4</v>
      </c>
      <c r="K8" s="81">
        <f>'LOAD-K and 1 by Elm '!J96</f>
        <v>6</v>
      </c>
      <c r="L8" s="82">
        <f>'LOAD-K and 1 by Elm '!K96</f>
        <v>2</v>
      </c>
      <c r="M8" s="82">
        <f>'LOAD-K and 1 by Elm '!L96</f>
        <v>5</v>
      </c>
      <c r="N8" s="82">
        <f>'LOAD-K and 1 by Elm '!M96</f>
        <v>4</v>
      </c>
      <c r="O8" s="81">
        <f>'LOAD-K and 1 by Elm '!N96</f>
        <v>1</v>
      </c>
      <c r="P8" s="82">
        <f>'LOAD-K and 1 by Elm '!O96</f>
        <v>3</v>
      </c>
      <c r="Q8" s="82">
        <f>'LOAD-K and 1 by Elm '!P96</f>
        <v>0</v>
      </c>
      <c r="R8" s="83">
        <f>'LOAD-K and 1 by Elm '!Q96</f>
        <v>1</v>
      </c>
      <c r="S8" s="84"/>
      <c r="T8" s="84"/>
      <c r="U8" s="84"/>
      <c r="V8" s="84"/>
      <c r="W8" s="18">
        <f>AVERAGE(P8:R8)</f>
        <v>1.3333333333333333</v>
      </c>
      <c r="X8" s="18">
        <f>AVERAGE(O8:R8)</f>
        <v>1.25</v>
      </c>
      <c r="Y8" s="18">
        <f>AVERAGE(N8:R8)</f>
        <v>1.8</v>
      </c>
    </row>
    <row r="9" spans="2:25" x14ac:dyDescent="0.25">
      <c r="B9" s="85" t="s">
        <v>119</v>
      </c>
      <c r="C9" s="86">
        <f>'LOAD-K and 1 by Elm '!B59</f>
        <v>3</v>
      </c>
      <c r="D9" s="86">
        <f>'LOAD-K and 1 by Elm '!C59</f>
        <v>1</v>
      </c>
      <c r="E9" s="86">
        <f>'LOAD-K and 1 by Elm '!D59</f>
        <v>1</v>
      </c>
      <c r="F9" s="87">
        <f>'LOAD-K and 1 by Elm '!E59</f>
        <v>1</v>
      </c>
      <c r="G9" s="87">
        <f>'LOAD-K and 1 by Elm '!F59</f>
        <v>0</v>
      </c>
      <c r="H9" s="87">
        <f>'LOAD-K and 1 by Elm '!G59</f>
        <v>2</v>
      </c>
      <c r="I9" s="87">
        <f>'LOAD-K and 1 by Elm '!H59</f>
        <v>1</v>
      </c>
      <c r="J9" s="87">
        <f>'LOAD-K and 1 by Elm '!I59</f>
        <v>2</v>
      </c>
      <c r="K9" s="87">
        <f>'LOAD-K and 1 by Elm '!J59</f>
        <v>2</v>
      </c>
      <c r="L9" s="87">
        <f>'LOAD-K and 1 by Elm '!K59</f>
        <v>1</v>
      </c>
      <c r="M9" s="87">
        <f>'LOAD-K and 1 by Elm '!L59</f>
        <v>1</v>
      </c>
      <c r="N9" s="87">
        <f>'LOAD-K and 1 by Elm '!M59</f>
        <v>1</v>
      </c>
      <c r="O9" s="87">
        <f>'LOAD-K and 1 by Elm '!N59</f>
        <v>2</v>
      </c>
      <c r="P9" s="87">
        <f>'LOAD-K and 1 by Elm '!O59</f>
        <v>5</v>
      </c>
      <c r="Q9" s="88">
        <f>'LOAD-K and 1 by Elm '!P59</f>
        <v>1</v>
      </c>
      <c r="R9" s="89">
        <f>'LOAD-K and 1 by Elm '!Q59</f>
        <v>0</v>
      </c>
      <c r="S9" s="84"/>
      <c r="T9" s="84"/>
      <c r="U9" s="84"/>
      <c r="V9" s="84"/>
    </row>
    <row r="10" spans="2:25" x14ac:dyDescent="0.25">
      <c r="B10" s="90" t="s">
        <v>65</v>
      </c>
      <c r="C10" s="91"/>
      <c r="D10" s="91">
        <f t="shared" ref="D10:R10" si="2">D7-C7</f>
        <v>-1</v>
      </c>
      <c r="E10" s="91">
        <f t="shared" si="2"/>
        <v>1</v>
      </c>
      <c r="F10" s="91">
        <f t="shared" si="2"/>
        <v>-2</v>
      </c>
      <c r="G10" s="91">
        <f t="shared" si="2"/>
        <v>2</v>
      </c>
      <c r="H10" s="91">
        <f t="shared" si="2"/>
        <v>-2</v>
      </c>
      <c r="I10" s="92">
        <f t="shared" si="2"/>
        <v>4</v>
      </c>
      <c r="J10" s="93">
        <f t="shared" si="2"/>
        <v>-2</v>
      </c>
      <c r="K10" s="93">
        <f t="shared" si="2"/>
        <v>-1</v>
      </c>
      <c r="L10" s="93">
        <f t="shared" si="2"/>
        <v>-1</v>
      </c>
      <c r="M10" s="93">
        <f t="shared" si="2"/>
        <v>1</v>
      </c>
      <c r="N10" s="93">
        <f t="shared" si="2"/>
        <v>2</v>
      </c>
      <c r="O10" s="93">
        <f t="shared" si="2"/>
        <v>-1</v>
      </c>
      <c r="P10" s="93">
        <f t="shared" si="2"/>
        <v>-1</v>
      </c>
      <c r="Q10" s="93">
        <f t="shared" si="2"/>
        <v>-1</v>
      </c>
      <c r="R10" s="94">
        <f t="shared" si="2"/>
        <v>3</v>
      </c>
      <c r="S10" s="84"/>
      <c r="T10" s="84"/>
      <c r="U10" s="84"/>
      <c r="V10" s="84"/>
    </row>
    <row r="11" spans="2:25" x14ac:dyDescent="0.25">
      <c r="B11" s="90" t="s">
        <v>66</v>
      </c>
      <c r="C11" s="95"/>
      <c r="D11" s="95">
        <f t="shared" ref="D11:R11" si="3">D10/C7</f>
        <v>-0.5</v>
      </c>
      <c r="E11" s="95">
        <f t="shared" si="3"/>
        <v>1</v>
      </c>
      <c r="F11" s="95">
        <f t="shared" si="3"/>
        <v>-1</v>
      </c>
      <c r="G11" s="95" t="e">
        <f t="shared" si="3"/>
        <v>#DIV/0!</v>
      </c>
      <c r="H11" s="95">
        <f t="shared" si="3"/>
        <v>-1</v>
      </c>
      <c r="I11" s="95" t="e">
        <f t="shared" si="3"/>
        <v>#DIV/0!</v>
      </c>
      <c r="J11" s="96">
        <f t="shared" si="3"/>
        <v>-0.5</v>
      </c>
      <c r="K11" s="96">
        <f t="shared" si="3"/>
        <v>-0.5</v>
      </c>
      <c r="L11" s="96">
        <f t="shared" si="3"/>
        <v>-1</v>
      </c>
      <c r="M11" s="96" t="e">
        <f t="shared" si="3"/>
        <v>#DIV/0!</v>
      </c>
      <c r="N11" s="97">
        <f t="shared" si="3"/>
        <v>2</v>
      </c>
      <c r="O11" s="98">
        <f t="shared" si="3"/>
        <v>-0.33333333333333331</v>
      </c>
      <c r="P11" s="97">
        <f t="shared" si="3"/>
        <v>-0.5</v>
      </c>
      <c r="Q11" s="97">
        <f t="shared" si="3"/>
        <v>-1</v>
      </c>
      <c r="R11" s="99" t="e">
        <f t="shared" si="3"/>
        <v>#DIV/0!</v>
      </c>
      <c r="S11" s="84"/>
      <c r="T11" s="84"/>
      <c r="U11" s="84"/>
      <c r="V11" s="84"/>
    </row>
    <row r="12" spans="2:25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5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5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5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5" x14ac:dyDescent="0.25">
      <c r="B16" s="100" t="s">
        <v>70</v>
      </c>
      <c r="C16" s="112">
        <f>'LOAD-Births by Elem'!C21</f>
        <v>3</v>
      </c>
      <c r="D16" s="112">
        <f>'LOAD-Births by Elem'!D21</f>
        <v>1</v>
      </c>
      <c r="E16" s="112">
        <f>'LOAD-Births by Elem'!E21</f>
        <v>1</v>
      </c>
      <c r="F16" s="112">
        <f>'LOAD-Births by Elem'!F21</f>
        <v>1</v>
      </c>
      <c r="G16" s="112">
        <f>'LOAD-Births by Elem'!G21</f>
        <v>0</v>
      </c>
      <c r="H16" s="112">
        <f>'LOAD-Births by Elem'!H21</f>
        <v>2</v>
      </c>
      <c r="I16" s="112">
        <f>'LOAD-Births by Elem'!I21</f>
        <v>2</v>
      </c>
      <c r="J16" s="112">
        <f>'LOAD-Births by Elem'!J21</f>
        <v>1</v>
      </c>
      <c r="K16" s="112">
        <f>'LOAD-Births by Elem'!K21</f>
        <v>3</v>
      </c>
      <c r="L16" s="112">
        <f>'LOAD-Births by Elem'!L21</f>
        <v>0</v>
      </c>
      <c r="M16" s="112">
        <f>'LOAD-Births by Elem'!M21</f>
        <v>1</v>
      </c>
      <c r="N16" s="112">
        <f>'LOAD-Births by Elem'!N21</f>
        <v>2</v>
      </c>
      <c r="O16" s="112">
        <f>'LOAD-Births by Elem'!O21</f>
        <v>3</v>
      </c>
      <c r="P16" s="112">
        <f>'LOAD-Births by Elem'!P21</f>
        <v>2</v>
      </c>
      <c r="Q16" s="112">
        <f>'LOAD-Births by Elem'!Q21</f>
        <v>2</v>
      </c>
      <c r="R16" s="206">
        <f>'LOAD-Births by Elem'!R21</f>
        <v>4</v>
      </c>
      <c r="S16" s="112">
        <f>'LOAD-Births by Elem'!S21</f>
        <v>4</v>
      </c>
      <c r="T16" s="112">
        <f>'LOAD-Births by Elem'!T21</f>
        <v>2</v>
      </c>
      <c r="U16" s="112">
        <f>'LOAD-Births by Elem'!U21</f>
        <v>4</v>
      </c>
      <c r="V16" s="113">
        <f>'LOAD-Births by Elem'!V21</f>
        <v>3</v>
      </c>
    </row>
    <row r="17" spans="2:22" x14ac:dyDescent="0.25">
      <c r="B17" s="115" t="s">
        <v>71</v>
      </c>
      <c r="C17" s="116">
        <f>C7/C16</f>
        <v>0.66666666666666663</v>
      </c>
      <c r="D17" s="116">
        <f t="shared" ref="D17:R17" si="4">D7/D16</f>
        <v>1</v>
      </c>
      <c r="E17" s="116">
        <f t="shared" si="4"/>
        <v>2</v>
      </c>
      <c r="F17" s="116">
        <f t="shared" si="4"/>
        <v>0</v>
      </c>
      <c r="G17" s="116" t="e">
        <f t="shared" si="4"/>
        <v>#DIV/0!</v>
      </c>
      <c r="H17" s="116">
        <f t="shared" si="4"/>
        <v>0</v>
      </c>
      <c r="I17" s="116">
        <f t="shared" si="4"/>
        <v>2</v>
      </c>
      <c r="J17" s="116">
        <f t="shared" si="4"/>
        <v>2</v>
      </c>
      <c r="K17" s="116">
        <f t="shared" si="4"/>
        <v>0.33333333333333331</v>
      </c>
      <c r="L17" s="116" t="e">
        <f t="shared" si="4"/>
        <v>#DIV/0!</v>
      </c>
      <c r="M17" s="116">
        <f t="shared" si="4"/>
        <v>1</v>
      </c>
      <c r="N17" s="116">
        <f t="shared" si="4"/>
        <v>1.5</v>
      </c>
      <c r="O17" s="117">
        <f t="shared" si="4"/>
        <v>0.66666666666666663</v>
      </c>
      <c r="P17" s="116">
        <f t="shared" si="4"/>
        <v>0.5</v>
      </c>
      <c r="Q17" s="116">
        <f t="shared" si="4"/>
        <v>0</v>
      </c>
      <c r="R17" s="118">
        <f t="shared" si="4"/>
        <v>0.75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Elem'!B21</f>
        <v>3</v>
      </c>
      <c r="D20" s="113">
        <f>'LOAD-Births by Elem'!C21</f>
        <v>3</v>
      </c>
      <c r="E20" s="113">
        <f>'LOAD-Births by Elem'!D21</f>
        <v>1</v>
      </c>
      <c r="F20" s="113">
        <f>'LOAD-Births by Elem'!E21</f>
        <v>1</v>
      </c>
      <c r="G20" s="113">
        <f>'LOAD-Births by Elem'!F21</f>
        <v>1</v>
      </c>
      <c r="H20" s="113">
        <f>'LOAD-Births by Elem'!G21</f>
        <v>0</v>
      </c>
      <c r="I20" s="113">
        <f>'LOAD-Births by Elem'!H21</f>
        <v>2</v>
      </c>
      <c r="J20" s="113">
        <f>'LOAD-Births by Elem'!I21</f>
        <v>2</v>
      </c>
      <c r="K20" s="113">
        <f>'LOAD-Births by Elem'!J21</f>
        <v>1</v>
      </c>
      <c r="L20" s="113">
        <f>'LOAD-Births by Elem'!K21</f>
        <v>3</v>
      </c>
      <c r="M20" s="113">
        <f>'LOAD-Births by Elem'!L21</f>
        <v>0</v>
      </c>
      <c r="N20" s="113">
        <f>'LOAD-Births by Elem'!M21</f>
        <v>1</v>
      </c>
      <c r="O20" s="113">
        <f>'LOAD-Births by Elem'!N21</f>
        <v>2</v>
      </c>
      <c r="P20" s="113">
        <f>'LOAD-Births by Elem'!O21</f>
        <v>3</v>
      </c>
      <c r="Q20" s="113">
        <f>'LOAD-Births by Elem'!P21</f>
        <v>2</v>
      </c>
      <c r="R20" s="114">
        <f>'LOAD-Births by Elem'!Q21</f>
        <v>2</v>
      </c>
      <c r="S20" s="113">
        <f>'LOAD-Births by Elem'!R21</f>
        <v>4</v>
      </c>
      <c r="T20" s="113">
        <f>'LOAD-Births by Elem'!S21</f>
        <v>4</v>
      </c>
      <c r="U20" s="113">
        <f>'LOAD-Births by Elem'!T21</f>
        <v>2</v>
      </c>
      <c r="V20" s="113">
        <f>'LOAD-Births by Elem'!U21</f>
        <v>4</v>
      </c>
    </row>
    <row r="21" spans="2:22" x14ac:dyDescent="0.25">
      <c r="B21" s="115" t="s">
        <v>71</v>
      </c>
      <c r="C21" s="116">
        <f>C20/C7</f>
        <v>1.5</v>
      </c>
      <c r="D21" s="116">
        <f t="shared" ref="D21:R21" si="5">D20/D7</f>
        <v>3</v>
      </c>
      <c r="E21" s="116">
        <f t="shared" si="5"/>
        <v>0.5</v>
      </c>
      <c r="F21" s="116" t="e">
        <f t="shared" si="5"/>
        <v>#DIV/0!</v>
      </c>
      <c r="G21" s="116">
        <f t="shared" si="5"/>
        <v>0.5</v>
      </c>
      <c r="H21" s="116" t="e">
        <f t="shared" si="5"/>
        <v>#DIV/0!</v>
      </c>
      <c r="I21" s="116">
        <f t="shared" si="5"/>
        <v>0.5</v>
      </c>
      <c r="J21" s="116">
        <f t="shared" si="5"/>
        <v>1</v>
      </c>
      <c r="K21" s="116">
        <f t="shared" si="5"/>
        <v>1</v>
      </c>
      <c r="L21" s="116" t="e">
        <f t="shared" si="5"/>
        <v>#DIV/0!</v>
      </c>
      <c r="M21" s="116">
        <f>M20/M7</f>
        <v>0</v>
      </c>
      <c r="N21" s="116">
        <f t="shared" si="5"/>
        <v>0.33333333333333331</v>
      </c>
      <c r="O21" s="117">
        <f t="shared" si="5"/>
        <v>1</v>
      </c>
      <c r="P21" s="116">
        <f>P20/P7</f>
        <v>3</v>
      </c>
      <c r="Q21" s="116" t="e">
        <f t="shared" si="5"/>
        <v>#DIV/0!</v>
      </c>
      <c r="R21" s="118">
        <f t="shared" si="5"/>
        <v>0.66666666666666663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3.0727554179566563</v>
      </c>
      <c r="D31" s="134">
        <f t="shared" ref="D31:V31" si="7">(D25*D16)+(D27*D20)</f>
        <v>1.6255661801711123</v>
      </c>
      <c r="E31" s="134">
        <f t="shared" si="7"/>
        <v>1.0015600624024961</v>
      </c>
      <c r="F31" s="134">
        <f t="shared" si="7"/>
        <v>0.99527806925498419</v>
      </c>
      <c r="G31" s="134">
        <f t="shared" si="7"/>
        <v>0.27623126338329762</v>
      </c>
      <c r="H31" s="134">
        <f t="shared" si="7"/>
        <v>1.3448461953588775</v>
      </c>
      <c r="I31" s="134">
        <f t="shared" si="7"/>
        <v>1.9978425026968716</v>
      </c>
      <c r="J31" s="134">
        <f t="shared" si="7"/>
        <v>1.3177826564215147</v>
      </c>
      <c r="K31" s="134">
        <f t="shared" si="7"/>
        <v>2.3414911781445644</v>
      </c>
      <c r="L31" s="134">
        <f t="shared" si="7"/>
        <v>1.0284757118927974</v>
      </c>
      <c r="M31" s="134">
        <f t="shared" si="7"/>
        <v>0.65262430939226523</v>
      </c>
      <c r="N31" s="134">
        <f t="shared" si="7"/>
        <v>1.6996359223300972</v>
      </c>
      <c r="O31" s="135">
        <f t="shared" si="7"/>
        <v>2.6664532650448147</v>
      </c>
      <c r="P31" s="134">
        <f t="shared" si="7"/>
        <v>2.3468531468531468</v>
      </c>
      <c r="Q31" s="134">
        <f t="shared" si="7"/>
        <v>1.9959514170040484</v>
      </c>
      <c r="R31" s="136">
        <f t="shared" si="7"/>
        <v>3.3396886330996951</v>
      </c>
      <c r="S31" s="134">
        <f t="shared" si="7"/>
        <v>4.0008033808677714</v>
      </c>
      <c r="T31" s="134">
        <f t="shared" si="7"/>
        <v>2.6477223579908622</v>
      </c>
      <c r="U31" s="134">
        <f t="shared" si="7"/>
        <v>3.3534827133107945</v>
      </c>
      <c r="V31" s="134">
        <f t="shared" si="7"/>
        <v>3.324262869429317</v>
      </c>
    </row>
    <row r="32" spans="2:22" x14ac:dyDescent="0.25">
      <c r="B32" s="137" t="s">
        <v>78</v>
      </c>
      <c r="C32" s="138"/>
      <c r="D32" s="138">
        <f t="shared" ref="D32:V32" si="8">D31-C31</f>
        <v>-1.447189237785544</v>
      </c>
      <c r="E32" s="138">
        <f t="shared" si="8"/>
        <v>-0.62400611776861625</v>
      </c>
      <c r="F32" s="138">
        <f t="shared" si="8"/>
        <v>-6.2819931475118773E-3</v>
      </c>
      <c r="G32" s="138">
        <f t="shared" si="8"/>
        <v>-0.71904680587168657</v>
      </c>
      <c r="H32" s="138">
        <f t="shared" si="8"/>
        <v>1.06861493197558</v>
      </c>
      <c r="I32" s="138">
        <f t="shared" si="8"/>
        <v>0.65299630733799408</v>
      </c>
      <c r="J32" s="138">
        <f t="shared" si="8"/>
        <v>-0.68005984627535687</v>
      </c>
      <c r="K32" s="138">
        <f t="shared" si="8"/>
        <v>1.0237085217230497</v>
      </c>
      <c r="L32" s="138">
        <f t="shared" si="8"/>
        <v>-1.313015466251767</v>
      </c>
      <c r="M32" s="138">
        <f t="shared" si="8"/>
        <v>-0.37585140250053217</v>
      </c>
      <c r="N32" s="138">
        <f t="shared" si="8"/>
        <v>1.047011612937832</v>
      </c>
      <c r="O32" s="138">
        <f t="shared" si="8"/>
        <v>0.96681734271471753</v>
      </c>
      <c r="P32" s="138">
        <f t="shared" si="8"/>
        <v>-0.31960011819166789</v>
      </c>
      <c r="Q32" s="138">
        <f t="shared" si="8"/>
        <v>-0.3509017298490984</v>
      </c>
      <c r="R32" s="139">
        <f t="shared" si="8"/>
        <v>1.3437372160956467</v>
      </c>
      <c r="S32" s="138">
        <f t="shared" si="8"/>
        <v>0.66111474776807633</v>
      </c>
      <c r="T32" s="138">
        <f t="shared" si="8"/>
        <v>-1.3530810228769092</v>
      </c>
      <c r="U32" s="138">
        <f t="shared" si="8"/>
        <v>0.70576035531993231</v>
      </c>
      <c r="V32" s="138">
        <f t="shared" si="8"/>
        <v>-2.921984388147747E-2</v>
      </c>
    </row>
    <row r="33" spans="2:22" x14ac:dyDescent="0.25">
      <c r="B33" s="140" t="s">
        <v>79</v>
      </c>
      <c r="C33" s="141"/>
      <c r="D33" s="141">
        <f t="shared" ref="D33:U33" si="9">D32/C31</f>
        <v>-0.47097443204506872</v>
      </c>
      <c r="E33" s="141">
        <f t="shared" si="9"/>
        <v>-0.3838700173393933</v>
      </c>
      <c r="F33" s="141">
        <f t="shared" si="9"/>
        <v>-6.2722081114565632E-3</v>
      </c>
      <c r="G33" s="141">
        <f t="shared" si="9"/>
        <v>-0.7224582034746625</v>
      </c>
      <c r="H33" s="141">
        <f t="shared" si="9"/>
        <v>3.8685517304852395</v>
      </c>
      <c r="I33" s="141">
        <f t="shared" si="9"/>
        <v>0.48555463784000924</v>
      </c>
      <c r="J33" s="141">
        <f t="shared" si="9"/>
        <v>-0.34039712607843187</v>
      </c>
      <c r="K33" s="141">
        <f t="shared" si="9"/>
        <v>0.77684170203223524</v>
      </c>
      <c r="L33" s="141">
        <f t="shared" si="9"/>
        <v>-0.56076037292278924</v>
      </c>
      <c r="M33" s="141">
        <f t="shared" si="9"/>
        <v>-0.36544509331077801</v>
      </c>
      <c r="N33" s="141">
        <f t="shared" si="9"/>
        <v>1.604309857707916</v>
      </c>
      <c r="O33" s="142">
        <f t="shared" si="9"/>
        <v>0.56883790817345747</v>
      </c>
      <c r="P33" s="141">
        <f t="shared" si="9"/>
        <v>-0.11985963616215731</v>
      </c>
      <c r="Q33" s="141">
        <f t="shared" si="9"/>
        <v>-0.14952010538862059</v>
      </c>
      <c r="R33" s="143">
        <f>R32/Q31</f>
        <v>0.67323142469700759</v>
      </c>
      <c r="S33" s="141">
        <f t="shared" si="9"/>
        <v>0.19795700150479897</v>
      </c>
      <c r="T33" s="141">
        <f t="shared" si="9"/>
        <v>-0.33820232939900857</v>
      </c>
      <c r="U33" s="141">
        <f t="shared" si="9"/>
        <v>0.26655376202491093</v>
      </c>
      <c r="V33" s="141">
        <f>AVERAGE(Q33:U33)</f>
        <v>0.13000395068781767</v>
      </c>
    </row>
    <row r="34" spans="2:22" x14ac:dyDescent="0.25">
      <c r="B34" s="123" t="s">
        <v>80</v>
      </c>
      <c r="C34" s="116"/>
      <c r="D34" s="116">
        <f t="shared" ref="D34:P34" si="10">D7/D31</f>
        <v>0.61517027863777085</v>
      </c>
      <c r="E34" s="116">
        <f t="shared" si="10"/>
        <v>1.9968847352024923</v>
      </c>
      <c r="F34" s="116">
        <f t="shared" si="10"/>
        <v>0</v>
      </c>
      <c r="G34" s="116">
        <f t="shared" si="10"/>
        <v>7.2403100775193803</v>
      </c>
      <c r="H34" s="116">
        <f t="shared" si="10"/>
        <v>0</v>
      </c>
      <c r="I34" s="116">
        <f t="shared" si="10"/>
        <v>2.002159827213823</v>
      </c>
      <c r="J34" s="116">
        <f t="shared" si="10"/>
        <v>1.5177009579341942</v>
      </c>
      <c r="K34" s="116">
        <f t="shared" si="10"/>
        <v>0.42707826932425869</v>
      </c>
      <c r="L34" s="116">
        <f t="shared" si="10"/>
        <v>0</v>
      </c>
      <c r="M34" s="116">
        <f t="shared" si="10"/>
        <v>1.5322751322751322</v>
      </c>
      <c r="N34" s="116">
        <f t="shared" si="10"/>
        <v>1.76508389860764</v>
      </c>
      <c r="O34" s="117">
        <f t="shared" si="10"/>
        <v>0.7500600240096037</v>
      </c>
      <c r="P34" s="116">
        <f t="shared" si="10"/>
        <v>0.42610250297973778</v>
      </c>
      <c r="Q34" s="116">
        <f>Q7/Q31</f>
        <v>0</v>
      </c>
      <c r="R34" s="144">
        <f>R7/R31</f>
        <v>0.89828733441404185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-1.0727554179566563</v>
      </c>
      <c r="D35" s="145">
        <f t="shared" ref="D35:R35" si="11">D7-D31</f>
        <v>-0.62556618017111232</v>
      </c>
      <c r="E35" s="145">
        <f t="shared" si="11"/>
        <v>0.99843993759750393</v>
      </c>
      <c r="F35" s="145">
        <f t="shared" si="11"/>
        <v>-0.99527806925498419</v>
      </c>
      <c r="G35" s="145">
        <f t="shared" si="11"/>
        <v>1.7237687366167025</v>
      </c>
      <c r="H35" s="145">
        <f t="shared" si="11"/>
        <v>-1.3448461953588775</v>
      </c>
      <c r="I35" s="145">
        <f t="shared" si="11"/>
        <v>2.0021574973031284</v>
      </c>
      <c r="J35" s="145">
        <f t="shared" si="11"/>
        <v>0.68221734357848529</v>
      </c>
      <c r="K35" s="145">
        <f t="shared" si="11"/>
        <v>-1.3414911781445644</v>
      </c>
      <c r="L35" s="145">
        <f t="shared" si="11"/>
        <v>-1.0284757118927974</v>
      </c>
      <c r="M35" s="145">
        <f t="shared" si="11"/>
        <v>0.34737569060773477</v>
      </c>
      <c r="N35" s="145">
        <f t="shared" si="11"/>
        <v>1.3003640776699028</v>
      </c>
      <c r="O35" s="146">
        <f t="shared" si="11"/>
        <v>-0.66645326504481472</v>
      </c>
      <c r="P35" s="145">
        <f t="shared" si="11"/>
        <v>-1.3468531468531468</v>
      </c>
      <c r="Q35" s="145">
        <f t="shared" si="11"/>
        <v>-1.9959514170040484</v>
      </c>
      <c r="R35" s="147">
        <f t="shared" si="11"/>
        <v>-0.3396886330996951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">
        <v>63</v>
      </c>
      <c r="S39" s="156" t="s">
        <v>64</v>
      </c>
      <c r="T39" s="156" t="s">
        <v>62</v>
      </c>
      <c r="U39" s="157" t="s">
        <v>63</v>
      </c>
      <c r="V39" s="158" t="s">
        <v>64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0.67323142469700759</v>
      </c>
      <c r="S41" s="163">
        <f>S33</f>
        <v>0.19795700150479897</v>
      </c>
      <c r="T41" s="163">
        <f>T33</f>
        <v>-0.33820232939900857</v>
      </c>
      <c r="U41" s="163">
        <f>U33</f>
        <v>0.26655376202491093</v>
      </c>
      <c r="V41" s="164">
        <f>V33</f>
        <v>0.13000395068781767</v>
      </c>
    </row>
    <row r="42" spans="2:22" x14ac:dyDescent="0.25">
      <c r="O42" s="152"/>
      <c r="P42" s="182" t="s">
        <v>85</v>
      </c>
      <c r="R42" s="166">
        <f>AVERAGE(P34:R34)</f>
        <v>0.44146327913125988</v>
      </c>
      <c r="S42" s="167">
        <f t="shared" ref="S42:V43" si="12">R42</f>
        <v>0.44146327913125988</v>
      </c>
      <c r="T42" s="167">
        <f t="shared" si="12"/>
        <v>0.44146327913125988</v>
      </c>
      <c r="U42" s="167">
        <f t="shared" si="12"/>
        <v>0.44146327913125988</v>
      </c>
      <c r="V42" s="168">
        <f t="shared" si="12"/>
        <v>0.44146327913125988</v>
      </c>
    </row>
    <row r="43" spans="2:22" x14ac:dyDescent="0.25">
      <c r="O43" s="152"/>
      <c r="P43" s="182" t="s">
        <v>111</v>
      </c>
      <c r="R43" s="166">
        <f>AVERAGE(S33:V33)</f>
        <v>6.4078096204629759E-2</v>
      </c>
      <c r="S43" s="167">
        <f t="shared" si="12"/>
        <v>6.4078096204629759E-2</v>
      </c>
      <c r="T43" s="167">
        <f t="shared" si="12"/>
        <v>6.4078096204629759E-2</v>
      </c>
      <c r="U43" s="167">
        <f t="shared" si="12"/>
        <v>6.4078096204629759E-2</v>
      </c>
      <c r="V43" s="168">
        <f t="shared" si="12"/>
        <v>6.4078096204629759E-2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3</v>
      </c>
      <c r="S45" s="174">
        <f>R45+(R45*S41)</f>
        <v>3.5938710045143969</v>
      </c>
      <c r="T45" s="174">
        <f>S45+(S45*T41)</f>
        <v>2.3784154592280728</v>
      </c>
      <c r="U45" s="174">
        <f>T45+(T45*U41)</f>
        <v>3.012391047543522</v>
      </c>
      <c r="V45" s="175">
        <f>U45+(U45*V41)</f>
        <v>3.4040137847407936</v>
      </c>
    </row>
    <row r="46" spans="2:22" x14ac:dyDescent="0.25">
      <c r="M46" s="14"/>
      <c r="O46" s="152"/>
      <c r="P46" s="154" t="s">
        <v>89</v>
      </c>
      <c r="Q46" s="172"/>
      <c r="R46" s="173">
        <f>R45</f>
        <v>3</v>
      </c>
      <c r="S46" s="174">
        <f>S42*S31</f>
        <v>1.7662077796773172</v>
      </c>
      <c r="T46" s="174">
        <f>T42*T31</f>
        <v>1.1688721943877975</v>
      </c>
      <c r="U46" s="174">
        <f>U42*U31</f>
        <v>1.480439475128178</v>
      </c>
      <c r="V46" s="175">
        <f>V42*V31</f>
        <v>1.4675399870325574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3</v>
      </c>
      <c r="S47" s="180">
        <f>R47*(1+S43)</f>
        <v>3.1922342886138892</v>
      </c>
      <c r="T47" s="180">
        <f>S47*(1+T43)</f>
        <v>3.3967865844674074</v>
      </c>
      <c r="U47" s="180">
        <f>T47*(1+U43)</f>
        <v>3.6144462020135055</v>
      </c>
      <c r="V47" s="181">
        <f>U47*(1+V43)</f>
        <v>3.8460530334725851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72">
        <f>AVERAGE(O3:R3)</f>
        <v>0.95833333333333337</v>
      </c>
      <c r="T51" s="272">
        <f>S51</f>
        <v>0.95833333333333337</v>
      </c>
      <c r="U51" s="272">
        <f>T51</f>
        <v>0.95833333333333337</v>
      </c>
      <c r="V51" s="273">
        <f>U51</f>
        <v>0.95833333333333337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 t="shared" ref="S52:V52" si="13">S39</f>
        <v>2026/27</v>
      </c>
      <c r="T52" s="156" t="str">
        <f t="shared" si="13"/>
        <v>2024/25</v>
      </c>
      <c r="U52" s="157" t="str">
        <f t="shared" si="13"/>
        <v>2025/26</v>
      </c>
      <c r="V52" s="158" t="str">
        <f t="shared" si="13"/>
        <v>2026/27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0.67323142469700759</v>
      </c>
      <c r="S54" s="163">
        <f>S41</f>
        <v>0.19795700150479897</v>
      </c>
      <c r="T54" s="163">
        <f>T41</f>
        <v>-0.33820232939900857</v>
      </c>
      <c r="U54" s="163">
        <f>U41</f>
        <v>0.26655376202491093</v>
      </c>
      <c r="V54" s="164">
        <f>V41</f>
        <v>0.13000395068781767</v>
      </c>
    </row>
    <row r="55" spans="15:22" x14ac:dyDescent="0.25">
      <c r="O55" s="152"/>
      <c r="P55" s="182" t="s">
        <v>85</v>
      </c>
      <c r="R55" s="166">
        <f>R42</f>
        <v>0.44146327913125988</v>
      </c>
      <c r="S55" s="167">
        <f t="shared" ref="R55:V56" si="14">S42</f>
        <v>0.44146327913125988</v>
      </c>
      <c r="T55" s="167">
        <f t="shared" si="14"/>
        <v>0.44146327913125988</v>
      </c>
      <c r="U55" s="167">
        <f t="shared" si="14"/>
        <v>0.44146327913125988</v>
      </c>
      <c r="V55" s="168">
        <f t="shared" si="14"/>
        <v>0.44146327913125988</v>
      </c>
    </row>
    <row r="56" spans="15:22" x14ac:dyDescent="0.25">
      <c r="O56" s="152"/>
      <c r="P56" s="182" t="s">
        <v>111</v>
      </c>
      <c r="R56" s="166">
        <f t="shared" si="14"/>
        <v>6.4078096204629759E-2</v>
      </c>
      <c r="S56" s="167">
        <f t="shared" si="14"/>
        <v>6.4078096204629759E-2</v>
      </c>
      <c r="T56" s="167">
        <f t="shared" si="14"/>
        <v>6.4078096204629759E-2</v>
      </c>
      <c r="U56" s="167">
        <f t="shared" si="14"/>
        <v>6.4078096204629759E-2</v>
      </c>
      <c r="V56" s="168">
        <f t="shared" si="14"/>
        <v>6.4078096204629759E-2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1</v>
      </c>
      <c r="S58" s="174">
        <f>(S45*S51)+S45</f>
        <v>7.0379973838406942</v>
      </c>
      <c r="T58" s="174">
        <f>(T45*T51)+T45</f>
        <v>4.6577302743216427</v>
      </c>
      <c r="U58" s="174">
        <f>(U45*U51)+U45</f>
        <v>5.8992658014393973</v>
      </c>
      <c r="V58" s="175">
        <f>(V45*V51)+V45</f>
        <v>6.6661936617840549</v>
      </c>
    </row>
    <row r="59" spans="15:22" x14ac:dyDescent="0.25">
      <c r="O59" s="152"/>
      <c r="P59" s="154" t="s">
        <v>89</v>
      </c>
      <c r="Q59" s="172"/>
      <c r="R59" s="173">
        <f>R58</f>
        <v>1</v>
      </c>
      <c r="S59" s="174">
        <f>(S46*S51)+S46</f>
        <v>3.4588235685347462</v>
      </c>
      <c r="T59" s="174">
        <f>(T46*T51)+T46</f>
        <v>2.2890413806761036</v>
      </c>
      <c r="U59" s="174">
        <f>(U46*U51)+U46</f>
        <v>2.8991939721260152</v>
      </c>
      <c r="V59" s="175">
        <f>(V46*V51)+V46</f>
        <v>2.8739324746054251</v>
      </c>
    </row>
    <row r="60" spans="15:22" ht="15.75" thickBot="1" x14ac:dyDescent="0.3">
      <c r="O60" s="176"/>
      <c r="P60" s="177" t="s">
        <v>88</v>
      </c>
      <c r="Q60" s="178"/>
      <c r="R60" s="179">
        <f>R59</f>
        <v>1</v>
      </c>
      <c r="S60" s="180">
        <f>(S47*S51)+S47</f>
        <v>6.2514588152022004</v>
      </c>
      <c r="T60" s="180">
        <f>(T47*T51)+T47</f>
        <v>6.6520403945820066</v>
      </c>
      <c r="U60" s="180">
        <f>(U47*U51)+U47</f>
        <v>7.0782904789431154</v>
      </c>
      <c r="V60" s="181">
        <f>(V47*V51)+V47</f>
        <v>7.5318538572171461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FE7E-B574-4652-B4E2-2CF7CDCB25EA}">
  <dimension ref="B1:V60"/>
  <sheetViews>
    <sheetView topLeftCell="A34" workbookViewId="0">
      <selection activeCell="X41" sqref="X41"/>
    </sheetView>
  </sheetViews>
  <sheetFormatPr defaultRowHeight="15" x14ac:dyDescent="0.25"/>
  <cols>
    <col min="1" max="1" width="6.140625" customWidth="1"/>
    <col min="2" max="2" width="13.28515625" customWidth="1"/>
    <col min="18" max="18" width="10.85546875" customWidth="1"/>
  </cols>
  <sheetData>
    <row r="1" spans="2:22" ht="19.5" x14ac:dyDescent="0.25">
      <c r="B1" s="69" t="s">
        <v>168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-6</v>
      </c>
      <c r="L4" s="237">
        <f t="shared" si="0"/>
        <v>-11</v>
      </c>
      <c r="M4" s="237">
        <f t="shared" si="0"/>
        <v>-11</v>
      </c>
      <c r="N4" s="237">
        <f t="shared" si="0"/>
        <v>-9</v>
      </c>
      <c r="O4" s="237">
        <f t="shared" si="0"/>
        <v>-6</v>
      </c>
      <c r="P4" s="237">
        <f t="shared" si="0"/>
        <v>-11</v>
      </c>
      <c r="Q4" s="237">
        <f t="shared" si="0"/>
        <v>-9</v>
      </c>
      <c r="R4" s="237">
        <f>R8-R7</f>
        <v>-2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'!B22</f>
        <v>56</v>
      </c>
      <c r="D7" s="80">
        <f>'LOAD-K and 1 by Elm '!C22</f>
        <v>62</v>
      </c>
      <c r="E7" s="80">
        <f>'LOAD-K and 1 by Elm '!D22</f>
        <v>65</v>
      </c>
      <c r="F7" s="81">
        <f>'LOAD-K and 1 by Elm '!E22</f>
        <v>45</v>
      </c>
      <c r="G7" s="81">
        <f>'LOAD-K and 1 by Elm '!F22</f>
        <v>64</v>
      </c>
      <c r="H7" s="81">
        <f>'LOAD-K and 1 by Elm '!G22</f>
        <v>53</v>
      </c>
      <c r="I7" s="81">
        <f>'LOAD-K and 1 by Elm '!H22</f>
        <v>62</v>
      </c>
      <c r="J7" s="81">
        <f>'LOAD-K and 1 by Elm '!I22</f>
        <v>55</v>
      </c>
      <c r="K7" s="81">
        <f>'LOAD-K and 1 by Elm '!J22</f>
        <v>50</v>
      </c>
      <c r="L7" s="82">
        <f>'LOAD-K and 1 by Elm '!K22</f>
        <v>49</v>
      </c>
      <c r="M7" s="82">
        <f>'LOAD-K and 1 by Elm '!L22</f>
        <v>50</v>
      </c>
      <c r="N7" s="82">
        <f>'LOAD-K and 1 by Elm '!M22</f>
        <v>49</v>
      </c>
      <c r="O7" s="81">
        <f>'LOAD-K and 1 by Elm '!N22</f>
        <v>32</v>
      </c>
      <c r="P7" s="82">
        <f>'LOAD-K and 1 by Elm '!O22</f>
        <v>48</v>
      </c>
      <c r="Q7" s="82">
        <f>'LOAD-K and 1 by Elm '!P22</f>
        <v>47</v>
      </c>
      <c r="R7" s="83">
        <f>'LOAD-K and 1 by Elm '!Q22</f>
        <v>35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'!B97</f>
        <v>0</v>
      </c>
      <c r="D8" s="80">
        <f>'LOAD-K and 1 by Elm '!C97</f>
        <v>0</v>
      </c>
      <c r="E8" s="80">
        <f>'LOAD-K and 1 by Elm '!D97</f>
        <v>0</v>
      </c>
      <c r="F8" s="81">
        <f>'LOAD-K and 1 by Elm '!E97</f>
        <v>0</v>
      </c>
      <c r="G8" s="81">
        <f>'LOAD-K and 1 by Elm '!F97</f>
        <v>0</v>
      </c>
      <c r="H8" s="81">
        <f>'LOAD-K and 1 by Elm '!G97</f>
        <v>0</v>
      </c>
      <c r="I8" s="81">
        <f>'LOAD-K and 1 by Elm '!H97</f>
        <v>58</v>
      </c>
      <c r="J8" s="81">
        <f>'LOAD-K and 1 by Elm '!I97</f>
        <v>46</v>
      </c>
      <c r="K8" s="81">
        <f>'LOAD-K and 1 by Elm '!J97</f>
        <v>44</v>
      </c>
      <c r="L8" s="82">
        <f>'LOAD-K and 1 by Elm '!K97</f>
        <v>38</v>
      </c>
      <c r="M8" s="82">
        <f>'LOAD-K and 1 by Elm '!L97</f>
        <v>39</v>
      </c>
      <c r="N8" s="82">
        <f>'LOAD-K and 1 by Elm '!M97</f>
        <v>40</v>
      </c>
      <c r="O8" s="81">
        <f>'LOAD-K and 1 by Elm '!N97</f>
        <v>26</v>
      </c>
      <c r="P8" s="82">
        <f>'LOAD-K and 1 by Elm '!O97</f>
        <v>37</v>
      </c>
      <c r="Q8" s="82">
        <f>'LOAD-K and 1 by Elm '!P97</f>
        <v>38</v>
      </c>
      <c r="R8" s="83">
        <f>'LOAD-K and 1 by Elm '!Q97</f>
        <v>33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'!B60</f>
        <v>68</v>
      </c>
      <c r="D9" s="86">
        <f>'LOAD-K and 1 by Elm '!C60</f>
        <v>62</v>
      </c>
      <c r="E9" s="86">
        <f>'LOAD-K and 1 by Elm '!D60</f>
        <v>71</v>
      </c>
      <c r="F9" s="87">
        <f>'LOAD-K and 1 by Elm '!E60</f>
        <v>70</v>
      </c>
      <c r="G9" s="87">
        <f>'LOAD-K and 1 by Elm '!F60</f>
        <v>50</v>
      </c>
      <c r="H9" s="87">
        <f>'LOAD-K and 1 by Elm '!G60</f>
        <v>73</v>
      </c>
      <c r="I9" s="87">
        <f>'LOAD-K and 1 by Elm '!H60</f>
        <v>57</v>
      </c>
      <c r="J9" s="87">
        <f>'LOAD-K and 1 by Elm '!I60</f>
        <v>59</v>
      </c>
      <c r="K9" s="87">
        <f>'LOAD-K and 1 by Elm '!J60</f>
        <v>58</v>
      </c>
      <c r="L9" s="87">
        <f>'LOAD-K and 1 by Elm '!K60</f>
        <v>47</v>
      </c>
      <c r="M9" s="87">
        <f>'LOAD-K and 1 by Elm '!L60</f>
        <v>52</v>
      </c>
      <c r="N9" s="87">
        <f>'LOAD-K and 1 by Elm '!M60</f>
        <v>53</v>
      </c>
      <c r="O9" s="87">
        <f>'LOAD-K and 1 by Elm '!N60</f>
        <v>51</v>
      </c>
      <c r="P9" s="87">
        <f>'LOAD-K and 1 by Elm '!O60</f>
        <v>34</v>
      </c>
      <c r="Q9" s="88">
        <f>'LOAD-K and 1 by Elm '!P60</f>
        <v>51</v>
      </c>
      <c r="R9" s="89">
        <f>'LOAD-K and 1 by Elm '!Q60</f>
        <v>43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6</v>
      </c>
      <c r="E10" s="91">
        <f t="shared" si="1"/>
        <v>3</v>
      </c>
      <c r="F10" s="91">
        <f t="shared" si="1"/>
        <v>-20</v>
      </c>
      <c r="G10" s="91">
        <f t="shared" si="1"/>
        <v>19</v>
      </c>
      <c r="H10" s="91">
        <f t="shared" si="1"/>
        <v>-11</v>
      </c>
      <c r="I10" s="92">
        <f t="shared" si="1"/>
        <v>9</v>
      </c>
      <c r="J10" s="93">
        <f t="shared" si="1"/>
        <v>-7</v>
      </c>
      <c r="K10" s="93">
        <f t="shared" si="1"/>
        <v>-5</v>
      </c>
      <c r="L10" s="93">
        <f t="shared" si="1"/>
        <v>-1</v>
      </c>
      <c r="M10" s="93">
        <f t="shared" si="1"/>
        <v>1</v>
      </c>
      <c r="N10" s="93">
        <f t="shared" si="1"/>
        <v>-1</v>
      </c>
      <c r="O10" s="93">
        <f t="shared" si="1"/>
        <v>-17</v>
      </c>
      <c r="P10" s="93">
        <f t="shared" si="1"/>
        <v>16</v>
      </c>
      <c r="Q10" s="93">
        <f t="shared" si="1"/>
        <v>-1</v>
      </c>
      <c r="R10" s="94">
        <f t="shared" si="1"/>
        <v>-12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0.10714285714285714</v>
      </c>
      <c r="E11" s="95">
        <f t="shared" si="2"/>
        <v>4.8387096774193547E-2</v>
      </c>
      <c r="F11" s="95">
        <f t="shared" si="2"/>
        <v>-0.30769230769230771</v>
      </c>
      <c r="G11" s="95">
        <f t="shared" si="2"/>
        <v>0.42222222222222222</v>
      </c>
      <c r="H11" s="95">
        <f t="shared" si="2"/>
        <v>-0.171875</v>
      </c>
      <c r="I11" s="95">
        <f t="shared" si="2"/>
        <v>0.16981132075471697</v>
      </c>
      <c r="J11" s="96">
        <f t="shared" si="2"/>
        <v>-0.11290322580645161</v>
      </c>
      <c r="K11" s="96">
        <f t="shared" si="2"/>
        <v>-9.0909090909090912E-2</v>
      </c>
      <c r="L11" s="96">
        <f t="shared" si="2"/>
        <v>-0.02</v>
      </c>
      <c r="M11" s="96">
        <f t="shared" si="2"/>
        <v>2.0408163265306121E-2</v>
      </c>
      <c r="N11" s="97">
        <f t="shared" si="2"/>
        <v>-0.02</v>
      </c>
      <c r="O11" s="98">
        <f t="shared" si="2"/>
        <v>-0.34693877551020408</v>
      </c>
      <c r="P11" s="97">
        <f t="shared" si="2"/>
        <v>0.5</v>
      </c>
      <c r="Q11" s="97">
        <f t="shared" si="2"/>
        <v>-2.0833333333333332E-2</v>
      </c>
      <c r="R11" s="99">
        <f t="shared" si="2"/>
        <v>-0.25531914893617019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Elem'!C22</f>
        <v>70</v>
      </c>
      <c r="D16" s="112">
        <f>'LOAD-Births by Elem'!D22</f>
        <v>64</v>
      </c>
      <c r="E16" s="112">
        <f>'LOAD-Births by Elem'!E22</f>
        <v>69</v>
      </c>
      <c r="F16" s="112">
        <f>'LOAD-Births by Elem'!F22</f>
        <v>54</v>
      </c>
      <c r="G16" s="112">
        <f>'LOAD-Births by Elem'!G22</f>
        <v>77</v>
      </c>
      <c r="H16" s="112">
        <f>'LOAD-Births by Elem'!H22</f>
        <v>64</v>
      </c>
      <c r="I16" s="112">
        <f>'LOAD-Births by Elem'!I22</f>
        <v>62</v>
      </c>
      <c r="J16" s="112">
        <f>'LOAD-Births by Elem'!J22</f>
        <v>71</v>
      </c>
      <c r="K16" s="112">
        <f>'LOAD-Births by Elem'!K22</f>
        <v>60</v>
      </c>
      <c r="L16" s="112">
        <f>'LOAD-Births by Elem'!L22</f>
        <v>58</v>
      </c>
      <c r="M16" s="112">
        <f>'LOAD-Births by Elem'!M22</f>
        <v>71</v>
      </c>
      <c r="N16" s="112">
        <f>'LOAD-Births by Elem'!N22</f>
        <v>53</v>
      </c>
      <c r="O16" s="112">
        <f>'LOAD-Births by Elem'!O22</f>
        <v>56</v>
      </c>
      <c r="P16" s="112">
        <f>'LOAD-Births by Elem'!P22</f>
        <v>46</v>
      </c>
      <c r="Q16" s="112">
        <f>'LOAD-Births by Elem'!Q22</f>
        <v>50</v>
      </c>
      <c r="R16" s="206">
        <f>'LOAD-Births by Elem'!R22</f>
        <v>52</v>
      </c>
      <c r="S16" s="112">
        <f>'LOAD-Births by Elem'!S22</f>
        <v>42</v>
      </c>
      <c r="T16" s="112">
        <f>'LOAD-Births by Elem'!T22</f>
        <v>44</v>
      </c>
      <c r="U16" s="112">
        <f>'LOAD-Births by Elem'!U22</f>
        <v>42</v>
      </c>
      <c r="V16" s="113">
        <f>'LOAD-Births by Elem'!V22</f>
        <v>53</v>
      </c>
    </row>
    <row r="17" spans="2:22" x14ac:dyDescent="0.25">
      <c r="B17" s="115" t="s">
        <v>71</v>
      </c>
      <c r="C17" s="116">
        <f>C7/C16</f>
        <v>0.8</v>
      </c>
      <c r="D17" s="116">
        <f t="shared" ref="D17:R17" si="3">D7/D16</f>
        <v>0.96875</v>
      </c>
      <c r="E17" s="116">
        <f t="shared" si="3"/>
        <v>0.94202898550724634</v>
      </c>
      <c r="F17" s="116">
        <f t="shared" si="3"/>
        <v>0.83333333333333337</v>
      </c>
      <c r="G17" s="116">
        <f t="shared" si="3"/>
        <v>0.83116883116883122</v>
      </c>
      <c r="H17" s="116">
        <f t="shared" si="3"/>
        <v>0.828125</v>
      </c>
      <c r="I17" s="116">
        <f t="shared" si="3"/>
        <v>1</v>
      </c>
      <c r="J17" s="116">
        <f t="shared" si="3"/>
        <v>0.77464788732394363</v>
      </c>
      <c r="K17" s="116">
        <f t="shared" si="3"/>
        <v>0.83333333333333337</v>
      </c>
      <c r="L17" s="116">
        <f t="shared" si="3"/>
        <v>0.84482758620689657</v>
      </c>
      <c r="M17" s="116">
        <f t="shared" si="3"/>
        <v>0.70422535211267601</v>
      </c>
      <c r="N17" s="116">
        <f t="shared" si="3"/>
        <v>0.92452830188679247</v>
      </c>
      <c r="O17" s="117">
        <f t="shared" si="3"/>
        <v>0.5714285714285714</v>
      </c>
      <c r="P17" s="116">
        <f t="shared" si="3"/>
        <v>1.0434782608695652</v>
      </c>
      <c r="Q17" s="116">
        <f t="shared" si="3"/>
        <v>0.94</v>
      </c>
      <c r="R17" s="118">
        <f t="shared" si="3"/>
        <v>0.67307692307692313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Elem'!B22</f>
        <v>58</v>
      </c>
      <c r="D20" s="113">
        <f>'LOAD-Births by Elem'!C22</f>
        <v>70</v>
      </c>
      <c r="E20" s="113">
        <f>'LOAD-Births by Elem'!D22</f>
        <v>64</v>
      </c>
      <c r="F20" s="113">
        <f>'LOAD-Births by Elem'!E22</f>
        <v>69</v>
      </c>
      <c r="G20" s="113">
        <f>'LOAD-Births by Elem'!F22</f>
        <v>54</v>
      </c>
      <c r="H20" s="113">
        <f>'LOAD-Births by Elem'!G22</f>
        <v>77</v>
      </c>
      <c r="I20" s="113">
        <f>'LOAD-Births by Elem'!H22</f>
        <v>64</v>
      </c>
      <c r="J20" s="113">
        <f>'LOAD-Births by Elem'!I22</f>
        <v>62</v>
      </c>
      <c r="K20" s="113">
        <f>'LOAD-Births by Elem'!J22</f>
        <v>71</v>
      </c>
      <c r="L20" s="113">
        <f>'LOAD-Births by Elem'!K22</f>
        <v>60</v>
      </c>
      <c r="M20" s="113">
        <f>'LOAD-Births by Elem'!L22</f>
        <v>58</v>
      </c>
      <c r="N20" s="113">
        <f>'LOAD-Births by Elem'!M22</f>
        <v>71</v>
      </c>
      <c r="O20" s="113">
        <f>'LOAD-Births by Elem'!N22</f>
        <v>53</v>
      </c>
      <c r="P20" s="113">
        <f>'LOAD-Births by Elem'!O22</f>
        <v>56</v>
      </c>
      <c r="Q20" s="113">
        <f>'LOAD-Births by Elem'!P22</f>
        <v>46</v>
      </c>
      <c r="R20" s="114">
        <f>'LOAD-Births by Elem'!Q22</f>
        <v>50</v>
      </c>
      <c r="S20" s="113">
        <f>'LOAD-Births by Elem'!R22</f>
        <v>52</v>
      </c>
      <c r="T20" s="113">
        <f>'LOAD-Births by Elem'!S22</f>
        <v>42</v>
      </c>
      <c r="U20" s="113">
        <f>'LOAD-Births by Elem'!T22</f>
        <v>44</v>
      </c>
      <c r="V20" s="113">
        <f>'LOAD-Births by Elem'!U22</f>
        <v>42</v>
      </c>
    </row>
    <row r="21" spans="2:22" x14ac:dyDescent="0.25">
      <c r="B21" s="115" t="s">
        <v>71</v>
      </c>
      <c r="C21" s="116">
        <f>C20/C7</f>
        <v>1.0357142857142858</v>
      </c>
      <c r="D21" s="116">
        <f t="shared" ref="D21:R21" si="4">D20/D7</f>
        <v>1.1290322580645162</v>
      </c>
      <c r="E21" s="116">
        <f t="shared" si="4"/>
        <v>0.98461538461538467</v>
      </c>
      <c r="F21" s="116">
        <f t="shared" si="4"/>
        <v>1.5333333333333334</v>
      </c>
      <c r="G21" s="116">
        <f t="shared" si="4"/>
        <v>0.84375</v>
      </c>
      <c r="H21" s="116">
        <f t="shared" si="4"/>
        <v>1.4528301886792452</v>
      </c>
      <c r="I21" s="116">
        <f t="shared" si="4"/>
        <v>1.032258064516129</v>
      </c>
      <c r="J21" s="116">
        <f t="shared" si="4"/>
        <v>1.1272727272727272</v>
      </c>
      <c r="K21" s="116">
        <f t="shared" si="4"/>
        <v>1.42</v>
      </c>
      <c r="L21" s="116">
        <f t="shared" si="4"/>
        <v>1.2244897959183674</v>
      </c>
      <c r="M21" s="116">
        <f>M20/M7</f>
        <v>1.1599999999999999</v>
      </c>
      <c r="N21" s="116">
        <f t="shared" si="4"/>
        <v>1.4489795918367347</v>
      </c>
      <c r="O21" s="117">
        <f t="shared" si="4"/>
        <v>1.65625</v>
      </c>
      <c r="P21" s="116">
        <f>P20/P7</f>
        <v>1.1666666666666667</v>
      </c>
      <c r="Q21" s="116">
        <f t="shared" si="4"/>
        <v>0.97872340425531912</v>
      </c>
      <c r="R21" s="118">
        <f t="shared" si="4"/>
        <v>1.4285714285714286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67.802889576883388</v>
      </c>
      <c r="D31" s="134">
        <f t="shared" ref="D31:V31" si="6">(D25*D16)+(D27*D20)</f>
        <v>66.091595369904383</v>
      </c>
      <c r="E31" s="134">
        <f t="shared" si="6"/>
        <v>67.537181487259488</v>
      </c>
      <c r="F31" s="134">
        <f t="shared" si="6"/>
        <v>58.506295907660018</v>
      </c>
      <c r="G31" s="134">
        <f t="shared" si="6"/>
        <v>70.687901498929335</v>
      </c>
      <c r="H31" s="134">
        <f t="shared" si="6"/>
        <v>68.258499730167301</v>
      </c>
      <c r="I31" s="134">
        <f t="shared" si="6"/>
        <v>62.562028047464949</v>
      </c>
      <c r="J31" s="134">
        <f t="shared" si="6"/>
        <v>68.183863885839742</v>
      </c>
      <c r="K31" s="134">
        <f t="shared" si="6"/>
        <v>63.578258394991465</v>
      </c>
      <c r="L31" s="134">
        <f t="shared" si="6"/>
        <v>58.620882188721389</v>
      </c>
      <c r="M31" s="134">
        <f t="shared" si="6"/>
        <v>65.482734806629836</v>
      </c>
      <c r="N31" s="134">
        <f t="shared" si="6"/>
        <v>58.730582524271846</v>
      </c>
      <c r="O31" s="135">
        <f t="shared" si="6"/>
        <v>54.999359795134446</v>
      </c>
      <c r="P31" s="134">
        <f t="shared" si="6"/>
        <v>49.523076923076928</v>
      </c>
      <c r="Q31" s="134">
        <f t="shared" si="6"/>
        <v>48.659919028340077</v>
      </c>
      <c r="R31" s="136">
        <f t="shared" si="6"/>
        <v>51.209600894816077</v>
      </c>
      <c r="S31" s="134">
        <f t="shared" si="6"/>
        <v>45.245038836896484</v>
      </c>
      <c r="T31" s="134">
        <f t="shared" si="6"/>
        <v>43.361516521988506</v>
      </c>
      <c r="U31" s="134">
        <f t="shared" si="6"/>
        <v>42.655756166668574</v>
      </c>
      <c r="V31" s="134">
        <f t="shared" si="6"/>
        <v>49.450381124934594</v>
      </c>
    </row>
    <row r="32" spans="2:22" x14ac:dyDescent="0.25">
      <c r="B32" s="137" t="s">
        <v>78</v>
      </c>
      <c r="C32" s="138"/>
      <c r="D32" s="138">
        <f t="shared" ref="D32:V32" si="7">D31-C31</f>
        <v>-1.7112942069790051</v>
      </c>
      <c r="E32" s="138">
        <f t="shared" si="7"/>
        <v>1.4455861173551057</v>
      </c>
      <c r="F32" s="138">
        <f t="shared" si="7"/>
        <v>-9.0308855795994702</v>
      </c>
      <c r="G32" s="138">
        <f t="shared" si="7"/>
        <v>12.181605591269317</v>
      </c>
      <c r="H32" s="138">
        <f t="shared" si="7"/>
        <v>-2.429401768762034</v>
      </c>
      <c r="I32" s="138">
        <f t="shared" si="7"/>
        <v>-5.6964716827023523</v>
      </c>
      <c r="J32" s="138">
        <f t="shared" si="7"/>
        <v>5.6218358383747926</v>
      </c>
      <c r="K32" s="138">
        <f t="shared" si="7"/>
        <v>-4.6056054908482764</v>
      </c>
      <c r="L32" s="138">
        <f t="shared" si="7"/>
        <v>-4.9573762062700766</v>
      </c>
      <c r="M32" s="138">
        <f t="shared" si="7"/>
        <v>6.8618526179084469</v>
      </c>
      <c r="N32" s="138">
        <f t="shared" si="7"/>
        <v>-6.75215228235799</v>
      </c>
      <c r="O32" s="138">
        <f t="shared" si="7"/>
        <v>-3.7312227291374001</v>
      </c>
      <c r="P32" s="138">
        <f t="shared" si="7"/>
        <v>-5.4762828720575172</v>
      </c>
      <c r="Q32" s="138">
        <f t="shared" si="7"/>
        <v>-0.86315789473685101</v>
      </c>
      <c r="R32" s="139">
        <f t="shared" si="7"/>
        <v>2.5496818664759999</v>
      </c>
      <c r="S32" s="138">
        <f t="shared" si="7"/>
        <v>-5.9645620579195935</v>
      </c>
      <c r="T32" s="138">
        <f t="shared" si="7"/>
        <v>-1.8835223149079781</v>
      </c>
      <c r="U32" s="138">
        <f t="shared" si="7"/>
        <v>-0.70576035531993142</v>
      </c>
      <c r="V32" s="138">
        <f t="shared" si="7"/>
        <v>6.7946249582660201</v>
      </c>
    </row>
    <row r="33" spans="2:22" x14ac:dyDescent="0.25">
      <c r="B33" s="140" t="s">
        <v>79</v>
      </c>
      <c r="C33" s="141"/>
      <c r="D33" s="141">
        <f t="shared" ref="D33:V33" si="8">D32/C31</f>
        <v>-2.5239251861655924E-2</v>
      </c>
      <c r="E33" s="141">
        <f t="shared" si="8"/>
        <v>2.1872465163904502E-2</v>
      </c>
      <c r="F33" s="141">
        <f t="shared" si="8"/>
        <v>-0.13371724109190278</v>
      </c>
      <c r="G33" s="141">
        <f t="shared" si="8"/>
        <v>0.20821016614169935</v>
      </c>
      <c r="H33" s="141">
        <f t="shared" si="8"/>
        <v>-3.4367999576261722E-2</v>
      </c>
      <c r="I33" s="141">
        <f t="shared" si="8"/>
        <v>-8.3454393302241872E-2</v>
      </c>
      <c r="J33" s="141">
        <f t="shared" si="8"/>
        <v>8.98601917781435E-2</v>
      </c>
      <c r="K33" s="141">
        <f t="shared" si="8"/>
        <v>-6.7546853879672214E-2</v>
      </c>
      <c r="L33" s="141">
        <f t="shared" si="8"/>
        <v>-7.7972821706934425E-2</v>
      </c>
      <c r="M33" s="141">
        <f t="shared" si="8"/>
        <v>0.11705474843960403</v>
      </c>
      <c r="N33" s="141">
        <f t="shared" si="8"/>
        <v>-0.10311347414394129</v>
      </c>
      <c r="O33" s="142">
        <f t="shared" si="8"/>
        <v>-6.3531171814878246E-2</v>
      </c>
      <c r="P33" s="141">
        <f t="shared" si="8"/>
        <v>-9.9569938494847354E-2</v>
      </c>
      <c r="Q33" s="141">
        <f t="shared" si="8"/>
        <v>-1.7429407629044831E-2</v>
      </c>
      <c r="R33" s="143">
        <f t="shared" si="8"/>
        <v>5.2397988270203179E-2</v>
      </c>
      <c r="S33" s="141">
        <f t="shared" si="8"/>
        <v>-0.11647351187467238</v>
      </c>
      <c r="T33" s="141">
        <f t="shared" si="8"/>
        <v>-4.1629366740028095E-2</v>
      </c>
      <c r="U33" s="141">
        <f t="shared" si="8"/>
        <v>-1.6276191700122903E-2</v>
      </c>
      <c r="V33" s="141">
        <f t="shared" si="8"/>
        <v>0.15928975521421831</v>
      </c>
    </row>
    <row r="34" spans="2:22" x14ac:dyDescent="0.25">
      <c r="B34" s="123" t="s">
        <v>80</v>
      </c>
      <c r="C34" s="116"/>
      <c r="D34" s="116">
        <f t="shared" ref="D34:P34" si="9">D7/D31</f>
        <v>0.93809204715055883</v>
      </c>
      <c r="E34" s="116">
        <f t="shared" si="9"/>
        <v>0.9624328195019789</v>
      </c>
      <c r="F34" s="116">
        <f t="shared" si="9"/>
        <v>0.76914799171397064</v>
      </c>
      <c r="G34" s="116">
        <f t="shared" si="9"/>
        <v>0.90538831458972324</v>
      </c>
      <c r="H34" s="116">
        <f t="shared" si="9"/>
        <v>0.77646007763889213</v>
      </c>
      <c r="I34" s="116">
        <f t="shared" si="9"/>
        <v>0.99101646693680479</v>
      </c>
      <c r="J34" s="116">
        <f t="shared" si="9"/>
        <v>0.80664246444124243</v>
      </c>
      <c r="K34" s="116">
        <f t="shared" si="9"/>
        <v>0.78643236323596544</v>
      </c>
      <c r="L34" s="116">
        <f t="shared" si="9"/>
        <v>0.83587960758167434</v>
      </c>
      <c r="M34" s="116">
        <f t="shared" si="9"/>
        <v>0.76356004598234528</v>
      </c>
      <c r="N34" s="116">
        <f t="shared" si="9"/>
        <v>0.83431830392197381</v>
      </c>
      <c r="O34" s="117">
        <f t="shared" si="9"/>
        <v>0.58182495431212089</v>
      </c>
      <c r="P34" s="116">
        <f t="shared" si="9"/>
        <v>0.96924510717614154</v>
      </c>
      <c r="Q34" s="116">
        <f>Q7/Q31</f>
        <v>0.96588734503702478</v>
      </c>
      <c r="R34" s="144">
        <f>R7/R31</f>
        <v>0.68346558825735804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-11.802889576883388</v>
      </c>
      <c r="D35" s="145">
        <f t="shared" ref="D35:R35" si="10">D7-D31</f>
        <v>-4.0915953699043826</v>
      </c>
      <c r="E35" s="145">
        <f t="shared" si="10"/>
        <v>-2.5371814872594882</v>
      </c>
      <c r="F35" s="145">
        <f t="shared" si="10"/>
        <v>-13.506295907660018</v>
      </c>
      <c r="G35" s="145">
        <f t="shared" si="10"/>
        <v>-6.6879014989293353</v>
      </c>
      <c r="H35" s="145">
        <f t="shared" si="10"/>
        <v>-15.258499730167301</v>
      </c>
      <c r="I35" s="145">
        <f t="shared" si="10"/>
        <v>-0.56202804746494905</v>
      </c>
      <c r="J35" s="145">
        <f t="shared" si="10"/>
        <v>-13.183863885839742</v>
      </c>
      <c r="K35" s="145">
        <f t="shared" si="10"/>
        <v>-13.578258394991465</v>
      </c>
      <c r="L35" s="145">
        <f t="shared" si="10"/>
        <v>-9.6208821887213887</v>
      </c>
      <c r="M35" s="145">
        <f t="shared" si="10"/>
        <v>-15.482734806629836</v>
      </c>
      <c r="N35" s="145">
        <f t="shared" si="10"/>
        <v>-9.7305825242718456</v>
      </c>
      <c r="O35" s="146">
        <f t="shared" si="10"/>
        <v>-22.999359795134446</v>
      </c>
      <c r="P35" s="145">
        <f t="shared" si="10"/>
        <v>-1.5230769230769283</v>
      </c>
      <c r="Q35" s="145">
        <f t="shared" si="10"/>
        <v>-1.6599190283400773</v>
      </c>
      <c r="R35" s="147">
        <f t="shared" si="10"/>
        <v>-16.209600894816077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5.2397988270203179E-2</v>
      </c>
      <c r="S41" s="163">
        <f>S33</f>
        <v>-0.11647351187467238</v>
      </c>
      <c r="T41" s="163">
        <f>T33</f>
        <v>-4.1629366740028095E-2</v>
      </c>
      <c r="U41" s="163">
        <f>U33</f>
        <v>-1.6276191700122903E-2</v>
      </c>
      <c r="V41" s="164">
        <f>V33</f>
        <v>0.15928975521421831</v>
      </c>
    </row>
    <row r="42" spans="2:22" x14ac:dyDescent="0.25">
      <c r="O42" s="152"/>
      <c r="P42" s="182" t="s">
        <v>85</v>
      </c>
      <c r="R42" s="166">
        <f>AVERAGE(N34:R34)</f>
        <v>0.80694825974092377</v>
      </c>
      <c r="S42" s="167">
        <f t="shared" ref="S42:V43" si="11">R42</f>
        <v>0.80694825974092377</v>
      </c>
      <c r="T42" s="167">
        <f t="shared" si="11"/>
        <v>0.80694825974092377</v>
      </c>
      <c r="U42" s="167">
        <f t="shared" si="11"/>
        <v>0.80694825974092377</v>
      </c>
      <c r="V42" s="168">
        <f t="shared" si="11"/>
        <v>0.80694825974092377</v>
      </c>
    </row>
    <row r="43" spans="2:22" x14ac:dyDescent="0.25">
      <c r="O43" s="152"/>
      <c r="P43" s="182" t="s">
        <v>111</v>
      </c>
      <c r="R43" s="166">
        <f>AVERAGE(S33:V33)</f>
        <v>-3.772328775151261E-3</v>
      </c>
      <c r="S43" s="167">
        <f t="shared" si="11"/>
        <v>-3.772328775151261E-3</v>
      </c>
      <c r="T43" s="167">
        <f t="shared" si="11"/>
        <v>-3.772328775151261E-3</v>
      </c>
      <c r="U43" s="167">
        <f t="shared" si="11"/>
        <v>-3.772328775151261E-3</v>
      </c>
      <c r="V43" s="168">
        <f t="shared" si="11"/>
        <v>-3.772328775151261E-3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35</v>
      </c>
      <c r="S45" s="174">
        <f>R45+(R45*S41)</f>
        <v>30.923427084386468</v>
      </c>
      <c r="T45" s="174">
        <f>S45+(S45*T41)</f>
        <v>29.636104397432025</v>
      </c>
      <c r="U45" s="174">
        <f>T45+(T45*U41)</f>
        <v>29.153741481014567</v>
      </c>
      <c r="V45" s="175">
        <f>U45+(U45*V41)</f>
        <v>33.797633825103979</v>
      </c>
    </row>
    <row r="46" spans="2:22" x14ac:dyDescent="0.25">
      <c r="M46" s="14"/>
      <c r="O46" s="152"/>
      <c r="P46" s="154" t="s">
        <v>89</v>
      </c>
      <c r="Q46" s="172"/>
      <c r="R46" s="173">
        <f>R45</f>
        <v>35</v>
      </c>
      <c r="S46" s="174">
        <f>S42*S31</f>
        <v>36.510405351344126</v>
      </c>
      <c r="T46" s="174">
        <f>T42*T31</f>
        <v>34.990500297145935</v>
      </c>
      <c r="U46" s="174">
        <f>U42*U31</f>
        <v>34.420988206626383</v>
      </c>
      <c r="V46" s="175">
        <f>V42*V31</f>
        <v>39.903898992291396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35</v>
      </c>
      <c r="S47" s="180">
        <f>R47*(1+S43)</f>
        <v>34.867968492869707</v>
      </c>
      <c r="T47" s="180">
        <f>S47*(1+T43)</f>
        <v>34.736435051992991</v>
      </c>
      <c r="U47" s="180">
        <f>T47*(1+U43)</f>
        <v>34.605397798500185</v>
      </c>
      <c r="V47" s="181">
        <f>U47*(1+V43)</f>
        <v>34.474854860609348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-8.125</v>
      </c>
      <c r="T51" s="223">
        <f>S51</f>
        <v>-8.125</v>
      </c>
      <c r="U51" s="223">
        <f>T51</f>
        <v>-8.125</v>
      </c>
      <c r="V51" s="224">
        <f>U51</f>
        <v>-8.125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5.2397988270203179E-2</v>
      </c>
      <c r="S54" s="163">
        <f>S41</f>
        <v>-0.11647351187467238</v>
      </c>
      <c r="T54" s="163">
        <f>T41</f>
        <v>-4.1629366740028095E-2</v>
      </c>
      <c r="U54" s="163">
        <f>U41</f>
        <v>-1.6276191700122903E-2</v>
      </c>
      <c r="V54" s="164">
        <f>V41</f>
        <v>0.15928975521421831</v>
      </c>
    </row>
    <row r="55" spans="15:22" x14ac:dyDescent="0.25">
      <c r="O55" s="152"/>
      <c r="P55" s="182" t="s">
        <v>85</v>
      </c>
      <c r="R55" s="166">
        <f>R42</f>
        <v>0.80694825974092377</v>
      </c>
      <c r="S55" s="167">
        <f>S42</f>
        <v>0.80694825974092377</v>
      </c>
      <c r="T55" s="167">
        <f t="shared" ref="R55:V56" si="12">T42</f>
        <v>0.80694825974092377</v>
      </c>
      <c r="U55" s="167">
        <f t="shared" si="12"/>
        <v>0.80694825974092377</v>
      </c>
      <c r="V55" s="168">
        <f t="shared" si="12"/>
        <v>0.80694825974092377</v>
      </c>
    </row>
    <row r="56" spans="15:22" x14ac:dyDescent="0.25">
      <c r="O56" s="152"/>
      <c r="P56" s="182" t="s">
        <v>111</v>
      </c>
      <c r="R56" s="166">
        <f t="shared" si="12"/>
        <v>-3.772328775151261E-3</v>
      </c>
      <c r="S56" s="167">
        <f t="shared" si="12"/>
        <v>-3.772328775151261E-3</v>
      </c>
      <c r="T56" s="167">
        <f t="shared" si="12"/>
        <v>-3.772328775151261E-3</v>
      </c>
      <c r="U56" s="167">
        <f t="shared" si="12"/>
        <v>-3.772328775151261E-3</v>
      </c>
      <c r="V56" s="168">
        <f t="shared" si="12"/>
        <v>-3.772328775151261E-3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33</v>
      </c>
      <c r="S58" s="174">
        <f>S45+S51</f>
        <v>22.798427084386468</v>
      </c>
      <c r="T58" s="174">
        <f>T45+T51</f>
        <v>21.511104397432025</v>
      </c>
      <c r="U58" s="174">
        <f>U45+U51</f>
        <v>21.028741481014567</v>
      </c>
      <c r="V58" s="175">
        <f>V45+V51</f>
        <v>25.672633825103979</v>
      </c>
    </row>
    <row r="59" spans="15:22" x14ac:dyDescent="0.25">
      <c r="O59" s="152"/>
      <c r="P59" s="154" t="s">
        <v>89</v>
      </c>
      <c r="Q59" s="172"/>
      <c r="R59" s="173">
        <f>R58</f>
        <v>33</v>
      </c>
      <c r="S59" s="174">
        <f>S46+S51</f>
        <v>28.385405351344126</v>
      </c>
      <c r="T59" s="174">
        <f>T46+T51</f>
        <v>26.865500297145935</v>
      </c>
      <c r="U59" s="174">
        <f>U46+U51</f>
        <v>26.295988206626383</v>
      </c>
      <c r="V59" s="175">
        <f>V46+V51</f>
        <v>31.778898992291396</v>
      </c>
    </row>
    <row r="60" spans="15:22" ht="15.75" thickBot="1" x14ac:dyDescent="0.3">
      <c r="O60" s="176"/>
      <c r="P60" s="177" t="s">
        <v>88</v>
      </c>
      <c r="Q60" s="178"/>
      <c r="R60" s="179">
        <f>R59</f>
        <v>33</v>
      </c>
      <c r="S60" s="180">
        <f>S47+S51</f>
        <v>26.742968492869707</v>
      </c>
      <c r="T60" s="180">
        <f>T47+T51</f>
        <v>26.611435051992991</v>
      </c>
      <c r="U60" s="180">
        <f>U47+U51</f>
        <v>26.480397798500185</v>
      </c>
      <c r="V60" s="181">
        <f>V47+V51</f>
        <v>26.349854860609348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4115-FCF2-49E2-B47F-C27A484B048C}">
  <dimension ref="B1:V60"/>
  <sheetViews>
    <sheetView topLeftCell="A34" workbookViewId="0">
      <selection activeCell="S68" sqref="S6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169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>
        <f t="shared" ref="I4:Q4" si="0">I8-I7</f>
        <v>0</v>
      </c>
      <c r="J4" s="237">
        <f t="shared" si="0"/>
        <v>1</v>
      </c>
      <c r="K4" s="237">
        <f t="shared" si="0"/>
        <v>0</v>
      </c>
      <c r="L4" s="237">
        <f t="shared" si="0"/>
        <v>1</v>
      </c>
      <c r="M4" s="237">
        <f t="shared" si="0"/>
        <v>1</v>
      </c>
      <c r="N4" s="237">
        <f t="shared" si="0"/>
        <v>0</v>
      </c>
      <c r="O4" s="237">
        <f t="shared" si="0"/>
        <v>0</v>
      </c>
      <c r="P4" s="237">
        <f t="shared" si="0"/>
        <v>3</v>
      </c>
      <c r="Q4" s="237">
        <f t="shared" si="0"/>
        <v>2</v>
      </c>
      <c r="R4" s="237">
        <f>R8-R7</f>
        <v>3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'!B23</f>
        <v>2</v>
      </c>
      <c r="D7" s="80">
        <f>'LOAD-K and 1 by Elm '!C23</f>
        <v>5</v>
      </c>
      <c r="E7" s="80">
        <f>'LOAD-K and 1 by Elm '!D23</f>
        <v>3</v>
      </c>
      <c r="F7" s="81">
        <f>'LOAD-K and 1 by Elm '!E23</f>
        <v>1</v>
      </c>
      <c r="G7" s="81">
        <f>'LOAD-K and 1 by Elm '!F23</f>
        <v>2</v>
      </c>
      <c r="H7" s="81">
        <f>'LOAD-K and 1 by Elm '!G23</f>
        <v>1</v>
      </c>
      <c r="I7" s="81">
        <f>'LOAD-K and 1 by Elm '!H23</f>
        <v>2</v>
      </c>
      <c r="J7" s="81">
        <f>'LOAD-K and 1 by Elm '!I23</f>
        <v>1</v>
      </c>
      <c r="K7" s="81">
        <f>'LOAD-K and 1 by Elm '!J23</f>
        <v>3</v>
      </c>
      <c r="L7" s="82">
        <f>'LOAD-K and 1 by Elm '!K23</f>
        <v>3</v>
      </c>
      <c r="M7" s="82">
        <f>'LOAD-K and 1 by Elm '!L23</f>
        <v>1</v>
      </c>
      <c r="N7" s="82">
        <f>'LOAD-K and 1 by Elm '!M23</f>
        <v>3</v>
      </c>
      <c r="O7" s="81">
        <f>'LOAD-K and 1 by Elm '!N23</f>
        <v>2</v>
      </c>
      <c r="P7" s="82">
        <f>'LOAD-K and 1 by Elm '!O23</f>
        <v>1</v>
      </c>
      <c r="Q7" s="82">
        <f>'LOAD-K and 1 by Elm '!P23</f>
        <v>2</v>
      </c>
      <c r="R7" s="83">
        <f>'LOAD-K and 1 by Elm '!Q23</f>
        <v>1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'!B98</f>
        <v>0</v>
      </c>
      <c r="D8" s="80">
        <f>'LOAD-K and 1 by Elm '!C98</f>
        <v>0</v>
      </c>
      <c r="E8" s="80">
        <f>'LOAD-K and 1 by Elm '!D98</f>
        <v>0</v>
      </c>
      <c r="F8" s="81">
        <f>'LOAD-K and 1 by Elm '!E98</f>
        <v>0</v>
      </c>
      <c r="G8" s="81">
        <f>'LOAD-K and 1 by Elm '!F98</f>
        <v>0</v>
      </c>
      <c r="H8" s="81">
        <f>'LOAD-K and 1 by Elm '!G98</f>
        <v>0</v>
      </c>
      <c r="I8" s="81">
        <f>'LOAD-K and 1 by Elm '!H98</f>
        <v>2</v>
      </c>
      <c r="J8" s="81">
        <f>'LOAD-K and 1 by Elm '!I98</f>
        <v>2</v>
      </c>
      <c r="K8" s="81">
        <f>'LOAD-K and 1 by Elm '!J98</f>
        <v>3</v>
      </c>
      <c r="L8" s="82">
        <f>'LOAD-K and 1 by Elm '!K98</f>
        <v>4</v>
      </c>
      <c r="M8" s="82">
        <f>'LOAD-K and 1 by Elm '!L98</f>
        <v>2</v>
      </c>
      <c r="N8" s="82">
        <f>'LOAD-K and 1 by Elm '!M98</f>
        <v>3</v>
      </c>
      <c r="O8" s="81">
        <f>'LOAD-K and 1 by Elm '!N98</f>
        <v>2</v>
      </c>
      <c r="P8" s="82">
        <f>'LOAD-K and 1 by Elm '!O98</f>
        <v>4</v>
      </c>
      <c r="Q8" s="82">
        <f>'LOAD-K and 1 by Elm '!P98</f>
        <v>4</v>
      </c>
      <c r="R8" s="83">
        <f>'LOAD-K and 1 by Elm '!Q98</f>
        <v>4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'!B61</f>
        <v>5</v>
      </c>
      <c r="D9" s="86">
        <f>'LOAD-K and 1 by Elm '!C61</f>
        <v>2</v>
      </c>
      <c r="E9" s="86">
        <f>'LOAD-K and 1 by Elm '!D61</f>
        <v>3</v>
      </c>
      <c r="F9" s="87">
        <f>'LOAD-K and 1 by Elm '!E61</f>
        <v>2</v>
      </c>
      <c r="G9" s="87">
        <f>'LOAD-K and 1 by Elm '!F61</f>
        <v>1</v>
      </c>
      <c r="H9" s="87">
        <f>'LOAD-K and 1 by Elm '!G61</f>
        <v>2</v>
      </c>
      <c r="I9" s="87">
        <f>'LOAD-K and 1 by Elm '!H61</f>
        <v>1</v>
      </c>
      <c r="J9" s="87">
        <f>'LOAD-K and 1 by Elm '!I61</f>
        <v>2</v>
      </c>
      <c r="K9" s="87">
        <f>'LOAD-K and 1 by Elm '!J61</f>
        <v>0</v>
      </c>
      <c r="L9" s="87">
        <f>'LOAD-K and 1 by Elm '!K61</f>
        <v>4</v>
      </c>
      <c r="M9" s="87">
        <f>'LOAD-K and 1 by Elm '!L61</f>
        <v>3</v>
      </c>
      <c r="N9" s="87">
        <f>'LOAD-K and 1 by Elm '!M61</f>
        <v>2</v>
      </c>
      <c r="O9" s="87">
        <f>'LOAD-K and 1 by Elm '!N61</f>
        <v>2</v>
      </c>
      <c r="P9" s="87">
        <f>'LOAD-K and 1 by Elm '!O61</f>
        <v>2</v>
      </c>
      <c r="Q9" s="88">
        <f>'LOAD-K and 1 by Elm '!P61</f>
        <v>1</v>
      </c>
      <c r="R9" s="89">
        <f>'LOAD-K and 1 by Elm '!Q61</f>
        <v>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3</v>
      </c>
      <c r="E10" s="91">
        <f t="shared" si="1"/>
        <v>-2</v>
      </c>
      <c r="F10" s="91">
        <f t="shared" si="1"/>
        <v>-2</v>
      </c>
      <c r="G10" s="91">
        <f t="shared" si="1"/>
        <v>1</v>
      </c>
      <c r="H10" s="91">
        <f t="shared" si="1"/>
        <v>-1</v>
      </c>
      <c r="I10" s="92">
        <f t="shared" si="1"/>
        <v>1</v>
      </c>
      <c r="J10" s="93">
        <f t="shared" si="1"/>
        <v>-1</v>
      </c>
      <c r="K10" s="93">
        <f t="shared" si="1"/>
        <v>2</v>
      </c>
      <c r="L10" s="93">
        <f t="shared" si="1"/>
        <v>0</v>
      </c>
      <c r="M10" s="93">
        <f t="shared" si="1"/>
        <v>-2</v>
      </c>
      <c r="N10" s="93">
        <f t="shared" si="1"/>
        <v>2</v>
      </c>
      <c r="O10" s="93">
        <f t="shared" si="1"/>
        <v>-1</v>
      </c>
      <c r="P10" s="93">
        <f t="shared" si="1"/>
        <v>-1</v>
      </c>
      <c r="Q10" s="93">
        <f t="shared" si="1"/>
        <v>1</v>
      </c>
      <c r="R10" s="94">
        <f t="shared" si="1"/>
        <v>-1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1.5</v>
      </c>
      <c r="E11" s="95">
        <f t="shared" si="2"/>
        <v>-0.4</v>
      </c>
      <c r="F11" s="95">
        <f t="shared" si="2"/>
        <v>-0.66666666666666663</v>
      </c>
      <c r="G11" s="95">
        <f t="shared" si="2"/>
        <v>1</v>
      </c>
      <c r="H11" s="95">
        <f t="shared" si="2"/>
        <v>-0.5</v>
      </c>
      <c r="I11" s="95">
        <f t="shared" si="2"/>
        <v>1</v>
      </c>
      <c r="J11" s="96">
        <f t="shared" si="2"/>
        <v>-0.5</v>
      </c>
      <c r="K11" s="96">
        <f t="shared" si="2"/>
        <v>2</v>
      </c>
      <c r="L11" s="96">
        <f t="shared" si="2"/>
        <v>0</v>
      </c>
      <c r="M11" s="96">
        <f t="shared" si="2"/>
        <v>-0.66666666666666663</v>
      </c>
      <c r="N11" s="97">
        <f t="shared" si="2"/>
        <v>2</v>
      </c>
      <c r="O11" s="98">
        <f t="shared" si="2"/>
        <v>-0.33333333333333331</v>
      </c>
      <c r="P11" s="97">
        <f t="shared" si="2"/>
        <v>-0.5</v>
      </c>
      <c r="Q11" s="97">
        <f t="shared" si="2"/>
        <v>1</v>
      </c>
      <c r="R11" s="99">
        <f t="shared" si="2"/>
        <v>-0.5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Elem'!C23</f>
        <v>4</v>
      </c>
      <c r="D16" s="112">
        <f>'LOAD-Births by Elem'!D23</f>
        <v>6</v>
      </c>
      <c r="E16" s="112">
        <f>'LOAD-Births by Elem'!E23</f>
        <v>2</v>
      </c>
      <c r="F16" s="112">
        <f>'LOAD-Births by Elem'!F23</f>
        <v>5</v>
      </c>
      <c r="G16" s="112">
        <f>'LOAD-Births by Elem'!G23</f>
        <v>4</v>
      </c>
      <c r="H16" s="112">
        <f>'LOAD-Births by Elem'!H23</f>
        <v>3</v>
      </c>
      <c r="I16" s="112">
        <f>'LOAD-Births by Elem'!I23</f>
        <v>4</v>
      </c>
      <c r="J16" s="112">
        <f>'LOAD-Births by Elem'!J23</f>
        <v>6</v>
      </c>
      <c r="K16" s="112">
        <f>'LOAD-Births by Elem'!K23</f>
        <v>2</v>
      </c>
      <c r="L16" s="112">
        <f>'LOAD-Births by Elem'!L23</f>
        <v>2</v>
      </c>
      <c r="M16" s="112">
        <f>'LOAD-Births by Elem'!M23</f>
        <v>1</v>
      </c>
      <c r="N16" s="112">
        <f>'LOAD-Births by Elem'!N23</f>
        <v>4</v>
      </c>
      <c r="O16" s="112">
        <f>'LOAD-Births by Elem'!O23</f>
        <v>4</v>
      </c>
      <c r="P16" s="112">
        <f>'LOAD-Births by Elem'!P23</f>
        <v>2</v>
      </c>
      <c r="Q16" s="112">
        <f>'LOAD-Births by Elem'!Q23</f>
        <v>2</v>
      </c>
      <c r="R16" s="206">
        <f>'LOAD-Births by Elem'!R23</f>
        <v>3</v>
      </c>
      <c r="S16" s="112">
        <f>'LOAD-Births by Elem'!S23</f>
        <v>5</v>
      </c>
      <c r="T16" s="112">
        <f>'LOAD-Births by Elem'!T23</f>
        <v>1</v>
      </c>
      <c r="U16" s="112">
        <f>'LOAD-Births by Elem'!U23</f>
        <v>1</v>
      </c>
      <c r="V16" s="113">
        <f>'LOAD-Births by Elem'!V23</f>
        <v>3</v>
      </c>
    </row>
    <row r="17" spans="2:22" x14ac:dyDescent="0.25">
      <c r="B17" s="115" t="s">
        <v>71</v>
      </c>
      <c r="C17" s="116">
        <f>C7/C16</f>
        <v>0.5</v>
      </c>
      <c r="D17" s="116">
        <f t="shared" ref="D17:R17" si="3">D7/D16</f>
        <v>0.83333333333333337</v>
      </c>
      <c r="E17" s="116">
        <f t="shared" si="3"/>
        <v>1.5</v>
      </c>
      <c r="F17" s="116">
        <f t="shared" si="3"/>
        <v>0.2</v>
      </c>
      <c r="G17" s="116">
        <f t="shared" si="3"/>
        <v>0.5</v>
      </c>
      <c r="H17" s="116">
        <f t="shared" si="3"/>
        <v>0.33333333333333331</v>
      </c>
      <c r="I17" s="116">
        <f t="shared" si="3"/>
        <v>0.5</v>
      </c>
      <c r="J17" s="116">
        <f t="shared" si="3"/>
        <v>0.16666666666666666</v>
      </c>
      <c r="K17" s="116">
        <f t="shared" si="3"/>
        <v>1.5</v>
      </c>
      <c r="L17" s="116">
        <f t="shared" si="3"/>
        <v>1.5</v>
      </c>
      <c r="M17" s="116">
        <f t="shared" si="3"/>
        <v>1</v>
      </c>
      <c r="N17" s="116">
        <f t="shared" si="3"/>
        <v>0.75</v>
      </c>
      <c r="O17" s="117">
        <f t="shared" si="3"/>
        <v>0.5</v>
      </c>
      <c r="P17" s="116">
        <f t="shared" si="3"/>
        <v>0.5</v>
      </c>
      <c r="Q17" s="116">
        <f t="shared" si="3"/>
        <v>1</v>
      </c>
      <c r="R17" s="118">
        <f t="shared" si="3"/>
        <v>0.33333333333333331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Elem'!B23</f>
        <v>7</v>
      </c>
      <c r="D20" s="113">
        <f>'LOAD-Births by Elem'!C23</f>
        <v>4</v>
      </c>
      <c r="E20" s="113">
        <f>'LOAD-Births by Elem'!D23</f>
        <v>6</v>
      </c>
      <c r="F20" s="113">
        <f>'LOAD-Births by Elem'!E23</f>
        <v>2</v>
      </c>
      <c r="G20" s="113">
        <f>'LOAD-Births by Elem'!F23</f>
        <v>5</v>
      </c>
      <c r="H20" s="113">
        <f>'LOAD-Births by Elem'!G23</f>
        <v>4</v>
      </c>
      <c r="I20" s="113">
        <f>'LOAD-Births by Elem'!H23</f>
        <v>3</v>
      </c>
      <c r="J20" s="113">
        <f>'LOAD-Births by Elem'!I23</f>
        <v>4</v>
      </c>
      <c r="K20" s="113">
        <f>'LOAD-Births by Elem'!J23</f>
        <v>6</v>
      </c>
      <c r="L20" s="113">
        <f>'LOAD-Births by Elem'!K23</f>
        <v>2</v>
      </c>
      <c r="M20" s="113">
        <f>'LOAD-Births by Elem'!L23</f>
        <v>2</v>
      </c>
      <c r="N20" s="113">
        <f>'LOAD-Births by Elem'!M23</f>
        <v>1</v>
      </c>
      <c r="O20" s="113">
        <f>'LOAD-Births by Elem'!N23</f>
        <v>4</v>
      </c>
      <c r="P20" s="113">
        <f>'LOAD-Births by Elem'!O23</f>
        <v>4</v>
      </c>
      <c r="Q20" s="113">
        <f>'LOAD-Births by Elem'!P23</f>
        <v>2</v>
      </c>
      <c r="R20" s="114">
        <f>'LOAD-Births by Elem'!Q23</f>
        <v>2</v>
      </c>
      <c r="S20" s="113">
        <f>'LOAD-Births by Elem'!R23</f>
        <v>3</v>
      </c>
      <c r="T20" s="113">
        <f>'LOAD-Births by Elem'!S23</f>
        <v>5</v>
      </c>
      <c r="U20" s="113">
        <f>'LOAD-Births by Elem'!T23</f>
        <v>1</v>
      </c>
      <c r="V20" s="113">
        <f>'LOAD-Births by Elem'!U23</f>
        <v>1</v>
      </c>
    </row>
    <row r="21" spans="2:22" x14ac:dyDescent="0.25">
      <c r="B21" s="115" t="s">
        <v>71</v>
      </c>
      <c r="C21" s="116">
        <f>C20/C7</f>
        <v>3.5</v>
      </c>
      <c r="D21" s="116">
        <f t="shared" ref="D21:R21" si="4">D20/D7</f>
        <v>0.8</v>
      </c>
      <c r="E21" s="116">
        <f t="shared" si="4"/>
        <v>2</v>
      </c>
      <c r="F21" s="116">
        <f t="shared" si="4"/>
        <v>2</v>
      </c>
      <c r="G21" s="116">
        <f t="shared" si="4"/>
        <v>2.5</v>
      </c>
      <c r="H21" s="116">
        <f t="shared" si="4"/>
        <v>4</v>
      </c>
      <c r="I21" s="116">
        <f t="shared" si="4"/>
        <v>1.5</v>
      </c>
      <c r="J21" s="116">
        <f t="shared" si="4"/>
        <v>4</v>
      </c>
      <c r="K21" s="116">
        <f t="shared" si="4"/>
        <v>2</v>
      </c>
      <c r="L21" s="116">
        <f t="shared" si="4"/>
        <v>0.66666666666666663</v>
      </c>
      <c r="M21" s="116">
        <f>M20/M7</f>
        <v>2</v>
      </c>
      <c r="N21" s="116">
        <f t="shared" si="4"/>
        <v>0.33333333333333331</v>
      </c>
      <c r="O21" s="117">
        <f t="shared" si="4"/>
        <v>2</v>
      </c>
      <c r="P21" s="116">
        <f>P20/P7</f>
        <v>4</v>
      </c>
      <c r="Q21" s="116">
        <f t="shared" si="4"/>
        <v>1</v>
      </c>
      <c r="R21" s="118">
        <f t="shared" si="4"/>
        <v>2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5.0706914344685243</v>
      </c>
      <c r="D31" s="134">
        <f t="shared" ref="D31:V31" si="6">(D25*D16)+(D27*D20)</f>
        <v>5.3990941117262201</v>
      </c>
      <c r="E31" s="134">
        <f t="shared" si="6"/>
        <v>3.2594903796151846</v>
      </c>
      <c r="F31" s="134">
        <f t="shared" si="6"/>
        <v>4.0241343126967468</v>
      </c>
      <c r="G31" s="134">
        <f t="shared" si="6"/>
        <v>4.2783725910064234</v>
      </c>
      <c r="H31" s="134">
        <f t="shared" si="6"/>
        <v>3.327576902320561</v>
      </c>
      <c r="I31" s="134">
        <f t="shared" si="6"/>
        <v>3.6812297734627832</v>
      </c>
      <c r="J31" s="134">
        <f t="shared" si="6"/>
        <v>5.368825466520307</v>
      </c>
      <c r="K31" s="134">
        <f t="shared" si="6"/>
        <v>3.3124644280022766</v>
      </c>
      <c r="L31" s="134">
        <f t="shared" si="6"/>
        <v>1.9977666108319374</v>
      </c>
      <c r="M31" s="134">
        <f t="shared" si="6"/>
        <v>1.3128453038674035</v>
      </c>
      <c r="N31" s="134">
        <f t="shared" si="6"/>
        <v>3.0916262135922334</v>
      </c>
      <c r="O31" s="135">
        <f t="shared" si="6"/>
        <v>4</v>
      </c>
      <c r="P31" s="134">
        <f t="shared" si="6"/>
        <v>2.6895104895104893</v>
      </c>
      <c r="Q31" s="134">
        <f t="shared" si="6"/>
        <v>1.9959514170040484</v>
      </c>
      <c r="R31" s="136">
        <f t="shared" si="6"/>
        <v>2.6671341553356056</v>
      </c>
      <c r="S31" s="134">
        <f t="shared" si="6"/>
        <v>4.3536835585277371</v>
      </c>
      <c r="T31" s="134">
        <f t="shared" si="6"/>
        <v>2.294842180330896</v>
      </c>
      <c r="U31" s="134">
        <f t="shared" si="6"/>
        <v>1.0002008452169429</v>
      </c>
      <c r="V31" s="134">
        <f t="shared" si="6"/>
        <v>2.3532818680938519</v>
      </c>
    </row>
    <row r="32" spans="2:22" x14ac:dyDescent="0.25">
      <c r="B32" s="137" t="s">
        <v>78</v>
      </c>
      <c r="C32" s="138"/>
      <c r="D32" s="138">
        <f t="shared" ref="D32:V32" si="7">D31-C31</f>
        <v>0.32840267725769579</v>
      </c>
      <c r="E32" s="138">
        <f t="shared" si="7"/>
        <v>-2.1396037321110355</v>
      </c>
      <c r="F32" s="138">
        <f t="shared" si="7"/>
        <v>0.7646439330815622</v>
      </c>
      <c r="G32" s="138">
        <f t="shared" si="7"/>
        <v>0.2542382783096766</v>
      </c>
      <c r="H32" s="138">
        <f t="shared" si="7"/>
        <v>-0.95079568868586239</v>
      </c>
      <c r="I32" s="138">
        <f t="shared" si="7"/>
        <v>0.35365287114222221</v>
      </c>
      <c r="J32" s="138">
        <f t="shared" si="7"/>
        <v>1.6875956930575238</v>
      </c>
      <c r="K32" s="138">
        <f t="shared" si="7"/>
        <v>-2.0563610385180304</v>
      </c>
      <c r="L32" s="138">
        <f t="shared" si="7"/>
        <v>-1.3146978171703392</v>
      </c>
      <c r="M32" s="138">
        <f t="shared" si="7"/>
        <v>-0.6849213069645339</v>
      </c>
      <c r="N32" s="138">
        <f t="shared" si="7"/>
        <v>1.7787809097248299</v>
      </c>
      <c r="O32" s="138">
        <f t="shared" si="7"/>
        <v>0.90837378640776656</v>
      </c>
      <c r="P32" s="138">
        <f t="shared" si="7"/>
        <v>-1.3104895104895107</v>
      </c>
      <c r="Q32" s="138">
        <f t="shared" si="7"/>
        <v>-0.69355907250644089</v>
      </c>
      <c r="R32" s="139">
        <f t="shared" si="7"/>
        <v>0.67118273833155717</v>
      </c>
      <c r="S32" s="138">
        <f t="shared" si="7"/>
        <v>1.6865494031921315</v>
      </c>
      <c r="T32" s="138">
        <f t="shared" si="7"/>
        <v>-2.0588413781968411</v>
      </c>
      <c r="U32" s="138">
        <f t="shared" si="7"/>
        <v>-1.2946413351139532</v>
      </c>
      <c r="V32" s="138">
        <f t="shared" si="7"/>
        <v>1.353081022876909</v>
      </c>
    </row>
    <row r="33" spans="2:22" x14ac:dyDescent="0.25">
      <c r="B33" s="140" t="s">
        <v>79</v>
      </c>
      <c r="C33" s="141"/>
      <c r="D33" s="141">
        <f t="shared" ref="D33:U33" si="8">D32/C31</f>
        <v>6.4764871122968803E-2</v>
      </c>
      <c r="E33" s="141">
        <f t="shared" si="8"/>
        <v>-0.39628939370848504</v>
      </c>
      <c r="F33" s="141">
        <f t="shared" si="8"/>
        <v>0.23459002605549523</v>
      </c>
      <c r="G33" s="141">
        <f t="shared" si="8"/>
        <v>6.3178377895468527E-2</v>
      </c>
      <c r="H33" s="141">
        <f t="shared" si="8"/>
        <v>-0.22223302633448339</v>
      </c>
      <c r="I33" s="141">
        <f t="shared" si="8"/>
        <v>0.106279398350071</v>
      </c>
      <c r="J33" s="141">
        <f t="shared" si="8"/>
        <v>0.45843258826793393</v>
      </c>
      <c r="K33" s="141">
        <f t="shared" si="8"/>
        <v>-0.38301879085870494</v>
      </c>
      <c r="L33" s="141">
        <f t="shared" si="8"/>
        <v>-0.39689416920417286</v>
      </c>
      <c r="M33" s="141">
        <f t="shared" si="8"/>
        <v>-0.34284350496743438</v>
      </c>
      <c r="N33" s="141">
        <f t="shared" si="8"/>
        <v>1.3549051853138103</v>
      </c>
      <c r="O33" s="142">
        <f t="shared" si="8"/>
        <v>0.29381746810598608</v>
      </c>
      <c r="P33" s="141">
        <f t="shared" si="8"/>
        <v>-0.32762237762237767</v>
      </c>
      <c r="Q33" s="141">
        <f t="shared" si="8"/>
        <v>-0.25787557818102197</v>
      </c>
      <c r="R33" s="143">
        <f t="shared" si="8"/>
        <v>0.3362720818821392</v>
      </c>
      <c r="S33" s="141">
        <f t="shared" si="8"/>
        <v>0.63234517087120912</v>
      </c>
      <c r="T33" s="141">
        <f t="shared" si="8"/>
        <v>-0.47289642219497208</v>
      </c>
      <c r="U33" s="141">
        <f t="shared" si="8"/>
        <v>-0.56415266644927942</v>
      </c>
      <c r="V33" s="141">
        <f>AVERAGE(Q33:U33)</f>
        <v>-6.5261482814385041E-2</v>
      </c>
    </row>
    <row r="34" spans="2:22" x14ac:dyDescent="0.25">
      <c r="B34" s="123" t="s">
        <v>80</v>
      </c>
      <c r="C34" s="116"/>
      <c r="D34" s="116">
        <f t="shared" ref="D34:R34" si="9">D7/D31</f>
        <v>0.92608128262490685</v>
      </c>
      <c r="E34" s="116">
        <f t="shared" si="9"/>
        <v>0.92038927887683475</v>
      </c>
      <c r="F34" s="116">
        <f t="shared" si="9"/>
        <v>0.24850065189048243</v>
      </c>
      <c r="G34" s="116">
        <f t="shared" si="9"/>
        <v>0.46746746746746753</v>
      </c>
      <c r="H34" s="116">
        <f t="shared" si="9"/>
        <v>0.30051897502432695</v>
      </c>
      <c r="I34" s="116">
        <f t="shared" si="9"/>
        <v>0.54329670329670332</v>
      </c>
      <c r="J34" s="116">
        <f t="shared" si="9"/>
        <v>0.18626047842976898</v>
      </c>
      <c r="K34" s="116">
        <f t="shared" si="9"/>
        <v>0.90567010309278351</v>
      </c>
      <c r="L34" s="116">
        <f t="shared" si="9"/>
        <v>1.5016769144773616</v>
      </c>
      <c r="M34" s="116">
        <f t="shared" si="9"/>
        <v>0.761704366123093</v>
      </c>
      <c r="N34" s="116">
        <f t="shared" si="9"/>
        <v>0.97036310107948953</v>
      </c>
      <c r="O34" s="117">
        <f t="shared" si="9"/>
        <v>0.5</v>
      </c>
      <c r="P34" s="116">
        <f t="shared" si="9"/>
        <v>0.37181487259490381</v>
      </c>
      <c r="Q34" s="116">
        <f>Q7/Q31</f>
        <v>1.002028397565923</v>
      </c>
      <c r="R34" s="144">
        <f t="shared" si="9"/>
        <v>0.37493427092877896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-3.0706914344685243</v>
      </c>
      <c r="D35" s="145">
        <f t="shared" ref="D35:R35" si="10">D7-D31</f>
        <v>-0.39909411172622011</v>
      </c>
      <c r="E35" s="145">
        <f t="shared" si="10"/>
        <v>-0.25949037961518462</v>
      </c>
      <c r="F35" s="145">
        <f t="shared" si="10"/>
        <v>-3.0241343126967468</v>
      </c>
      <c r="G35" s="145">
        <f t="shared" si="10"/>
        <v>-2.2783725910064234</v>
      </c>
      <c r="H35" s="145">
        <f t="shared" si="10"/>
        <v>-2.327576902320561</v>
      </c>
      <c r="I35" s="145">
        <f t="shared" si="10"/>
        <v>-1.6812297734627832</v>
      </c>
      <c r="J35" s="145">
        <f t="shared" si="10"/>
        <v>-4.368825466520307</v>
      </c>
      <c r="K35" s="145">
        <f t="shared" si="10"/>
        <v>-0.31246442800227658</v>
      </c>
      <c r="L35" s="145">
        <f t="shared" si="10"/>
        <v>1.0022333891680626</v>
      </c>
      <c r="M35" s="145">
        <f t="shared" si="10"/>
        <v>-0.3128453038674035</v>
      </c>
      <c r="N35" s="145">
        <f t="shared" si="10"/>
        <v>-9.1626213592233441E-2</v>
      </c>
      <c r="O35" s="146">
        <f t="shared" si="10"/>
        <v>-2</v>
      </c>
      <c r="P35" s="145">
        <f t="shared" si="10"/>
        <v>-1.6895104895104893</v>
      </c>
      <c r="Q35" s="145">
        <f t="shared" si="10"/>
        <v>4.0485829959515662E-3</v>
      </c>
      <c r="R35" s="147">
        <f t="shared" si="10"/>
        <v>-1.6671341553356056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">
        <v>57</v>
      </c>
      <c r="S39" s="156" t="s">
        <v>61</v>
      </c>
      <c r="T39" s="156" t="s">
        <v>62</v>
      </c>
      <c r="U39" s="157" t="s">
        <v>63</v>
      </c>
      <c r="V39" s="158" t="s">
        <v>64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0.3362720818821392</v>
      </c>
      <c r="S41" s="163">
        <f>S33</f>
        <v>0.63234517087120912</v>
      </c>
      <c r="T41" s="163">
        <f>T33</f>
        <v>-0.47289642219497208</v>
      </c>
      <c r="U41" s="163">
        <f>U33</f>
        <v>-0.56415266644927942</v>
      </c>
      <c r="V41" s="164">
        <f>V33</f>
        <v>-6.5261482814385041E-2</v>
      </c>
    </row>
    <row r="42" spans="2:22" x14ac:dyDescent="0.25">
      <c r="O42" s="152"/>
      <c r="P42" s="182" t="s">
        <v>85</v>
      </c>
      <c r="R42" s="166">
        <f>AVERAGE(M34:R34)</f>
        <v>0.66347416804869808</v>
      </c>
      <c r="S42" s="167">
        <f t="shared" ref="S42:V43" si="11">R42</f>
        <v>0.66347416804869808</v>
      </c>
      <c r="T42" s="167">
        <f t="shared" si="11"/>
        <v>0.66347416804869808</v>
      </c>
      <c r="U42" s="167">
        <f t="shared" si="11"/>
        <v>0.66347416804869808</v>
      </c>
      <c r="V42" s="168">
        <f t="shared" si="11"/>
        <v>0.66347416804869808</v>
      </c>
    </row>
    <row r="43" spans="2:22" x14ac:dyDescent="0.25">
      <c r="O43" s="152"/>
      <c r="P43" s="182" t="s">
        <v>111</v>
      </c>
      <c r="R43" s="166">
        <f>AVERAGE(S33:V33)</f>
        <v>-0.11749135014685685</v>
      </c>
      <c r="S43" s="167">
        <f t="shared" si="11"/>
        <v>-0.11749135014685685</v>
      </c>
      <c r="T43" s="167">
        <f t="shared" si="11"/>
        <v>-0.11749135014685685</v>
      </c>
      <c r="U43" s="167">
        <f t="shared" si="11"/>
        <v>-0.11749135014685685</v>
      </c>
      <c r="V43" s="168">
        <f t="shared" si="11"/>
        <v>-0.11749135014685685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1</v>
      </c>
      <c r="S45" s="174">
        <f>R45+(R45*S41)</f>
        <v>1.6323451708712091</v>
      </c>
      <c r="T45" s="174">
        <f>S45+(S45*T41)</f>
        <v>0.86041497977897397</v>
      </c>
      <c r="U45" s="174">
        <f>T45+(T45*U41)</f>
        <v>0.37500957468376295</v>
      </c>
      <c r="V45" s="175">
        <f>U45+(U45*V41)</f>
        <v>0.35053589377030869</v>
      </c>
    </row>
    <row r="46" spans="2:22" x14ac:dyDescent="0.25">
      <c r="M46" s="14"/>
      <c r="O46" s="152"/>
      <c r="P46" s="154" t="s">
        <v>89</v>
      </c>
      <c r="Q46" s="172"/>
      <c r="R46" s="173">
        <f>R45</f>
        <v>1</v>
      </c>
      <c r="S46" s="174">
        <f>S42*S31</f>
        <v>2.8885565769414856</v>
      </c>
      <c r="T46" s="174">
        <f>T42*T31</f>
        <v>1.5225685063981016</v>
      </c>
      <c r="U46" s="174">
        <f>U42*U31</f>
        <v>0.66360742366191583</v>
      </c>
      <c r="V46" s="175">
        <f>V42*V31</f>
        <v>1.5613417296176544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1</v>
      </c>
      <c r="S47" s="180">
        <f>R47*(1+S43)</f>
        <v>0.88250864985314315</v>
      </c>
      <c r="T47" s="180">
        <f>S47*(1+T43)</f>
        <v>0.77882151706561764</v>
      </c>
      <c r="U47" s="180">
        <f>T47*(1+U43)</f>
        <v>0.68731672550215495</v>
      </c>
      <c r="V47" s="181">
        <f>U47*(1+V43)</f>
        <v>0.60656295544439021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AVERAGE(I4:R4)</f>
        <v>1.1000000000000001</v>
      </c>
      <c r="T51" s="223">
        <f>S51</f>
        <v>1.1000000000000001</v>
      </c>
      <c r="U51" s="223">
        <f>T51</f>
        <v>1.1000000000000001</v>
      </c>
      <c r="V51" s="224">
        <f>U51</f>
        <v>1.1000000000000001</v>
      </c>
    </row>
    <row r="52" spans="15:22" x14ac:dyDescent="0.25">
      <c r="O52" s="152"/>
      <c r="P52" s="153"/>
      <c r="Q52" s="154"/>
      <c r="R52" s="155" t="s">
        <v>57</v>
      </c>
      <c r="S52" s="156" t="s">
        <v>61</v>
      </c>
      <c r="T52" s="156" t="s">
        <v>62</v>
      </c>
      <c r="U52" s="157" t="s">
        <v>63</v>
      </c>
      <c r="V52" s="158" t="s">
        <v>64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0.3362720818821392</v>
      </c>
      <c r="S54" s="163">
        <f>S41</f>
        <v>0.63234517087120912</v>
      </c>
      <c r="T54" s="163">
        <f>T41</f>
        <v>-0.47289642219497208</v>
      </c>
      <c r="U54" s="163">
        <f>U41</f>
        <v>-0.56415266644927942</v>
      </c>
      <c r="V54" s="164">
        <f>V41</f>
        <v>-6.5261482814385041E-2</v>
      </c>
    </row>
    <row r="55" spans="15:22" x14ac:dyDescent="0.25">
      <c r="O55" s="152"/>
      <c r="P55" s="182" t="s">
        <v>85</v>
      </c>
      <c r="R55" s="166">
        <f t="shared" ref="R55:V56" si="12">R42</f>
        <v>0.66347416804869808</v>
      </c>
      <c r="S55" s="167">
        <f t="shared" si="12"/>
        <v>0.66347416804869808</v>
      </c>
      <c r="T55" s="167">
        <f t="shared" si="12"/>
        <v>0.66347416804869808</v>
      </c>
      <c r="U55" s="167">
        <f t="shared" si="12"/>
        <v>0.66347416804869808</v>
      </c>
      <c r="V55" s="168">
        <f t="shared" si="12"/>
        <v>0.66347416804869808</v>
      </c>
    </row>
    <row r="56" spans="15:22" x14ac:dyDescent="0.25">
      <c r="O56" s="152"/>
      <c r="P56" s="182" t="s">
        <v>111</v>
      </c>
      <c r="R56" s="166">
        <f t="shared" si="12"/>
        <v>-0.11749135014685685</v>
      </c>
      <c r="S56" s="167">
        <f t="shared" si="12"/>
        <v>-0.11749135014685685</v>
      </c>
      <c r="T56" s="167">
        <f t="shared" si="12"/>
        <v>-0.11749135014685685</v>
      </c>
      <c r="U56" s="167">
        <f t="shared" si="12"/>
        <v>-0.11749135014685685</v>
      </c>
      <c r="V56" s="168">
        <f t="shared" si="12"/>
        <v>-0.11749135014685685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</v>
      </c>
      <c r="S58" s="174">
        <f>S45+S51</f>
        <v>2.7323451708712092</v>
      </c>
      <c r="T58" s="174">
        <f>T45+T51</f>
        <v>1.9604149797789741</v>
      </c>
      <c r="U58" s="174">
        <f>U45+U51</f>
        <v>1.475009574683763</v>
      </c>
      <c r="V58" s="175">
        <f>V45+V51</f>
        <v>1.4505358937703088</v>
      </c>
    </row>
    <row r="59" spans="15:22" x14ac:dyDescent="0.25">
      <c r="O59" s="152"/>
      <c r="P59" s="154" t="s">
        <v>89</v>
      </c>
      <c r="Q59" s="172"/>
      <c r="R59" s="173">
        <f>R58</f>
        <v>4</v>
      </c>
      <c r="S59" s="174">
        <f>S46+S51</f>
        <v>3.9885565769414857</v>
      </c>
      <c r="T59" s="174">
        <f>T46+T51</f>
        <v>2.6225685063981015</v>
      </c>
      <c r="U59" s="174">
        <f>U46+U51</f>
        <v>1.7636074236619159</v>
      </c>
      <c r="V59" s="175">
        <f>V46+V51</f>
        <v>2.6613417296176545</v>
      </c>
    </row>
    <row r="60" spans="15:22" ht="15.75" thickBot="1" x14ac:dyDescent="0.3">
      <c r="O60" s="176"/>
      <c r="P60" s="177" t="s">
        <v>88</v>
      </c>
      <c r="Q60" s="178"/>
      <c r="R60" s="179">
        <f>R59</f>
        <v>4</v>
      </c>
      <c r="S60" s="180">
        <f>S47+S51</f>
        <v>1.9825086498531432</v>
      </c>
      <c r="T60" s="180">
        <f>T47+T51</f>
        <v>1.8788215170656177</v>
      </c>
      <c r="U60" s="180">
        <f>U47+U51</f>
        <v>1.7873167255021549</v>
      </c>
      <c r="V60" s="181">
        <f>V47+V51</f>
        <v>1.7065629554443902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43D22-AF1A-4820-9FB3-EB79F725C434}">
  <dimension ref="B1:V60"/>
  <sheetViews>
    <sheetView topLeftCell="A20" workbookViewId="0">
      <selection activeCell="R42" sqref="R42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170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8</v>
      </c>
      <c r="L4" s="237">
        <f t="shared" si="0"/>
        <v>2</v>
      </c>
      <c r="M4" s="237">
        <f t="shared" si="0"/>
        <v>4</v>
      </c>
      <c r="N4" s="237">
        <f t="shared" si="0"/>
        <v>-3</v>
      </c>
      <c r="O4" s="237">
        <f t="shared" si="0"/>
        <v>4</v>
      </c>
      <c r="P4" s="237">
        <f t="shared" si="0"/>
        <v>-1</v>
      </c>
      <c r="Q4" s="237">
        <f t="shared" si="0"/>
        <v>5</v>
      </c>
      <c r="R4" s="237">
        <f>R8-R7</f>
        <v>-7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'!B24</f>
        <v>49</v>
      </c>
      <c r="D7" s="80">
        <f>'LOAD-K and 1 by Elm '!C24</f>
        <v>52</v>
      </c>
      <c r="E7" s="80">
        <f>'LOAD-K and 1 by Elm '!D24</f>
        <v>44</v>
      </c>
      <c r="F7" s="81">
        <f>'LOAD-K and 1 by Elm '!E24</f>
        <v>53</v>
      </c>
      <c r="G7" s="81">
        <f>'LOAD-K and 1 by Elm '!F24</f>
        <v>66</v>
      </c>
      <c r="H7" s="81">
        <f>'LOAD-K and 1 by Elm '!G24</f>
        <v>51</v>
      </c>
      <c r="I7" s="81">
        <f>'LOAD-K and 1 by Elm '!H24</f>
        <v>56</v>
      </c>
      <c r="J7" s="81">
        <f>'LOAD-K and 1 by Elm '!I24</f>
        <v>50</v>
      </c>
      <c r="K7" s="81">
        <f>'LOAD-K and 1 by Elm '!J24</f>
        <v>52</v>
      </c>
      <c r="L7" s="82">
        <f>'LOAD-K and 1 by Elm '!K24</f>
        <v>41</v>
      </c>
      <c r="M7" s="82">
        <f>'LOAD-K and 1 by Elm '!L24</f>
        <v>34</v>
      </c>
      <c r="N7" s="82">
        <f>'LOAD-K and 1 by Elm '!M24</f>
        <v>46</v>
      </c>
      <c r="O7" s="81">
        <f>'LOAD-K and 1 by Elm '!N24</f>
        <v>41</v>
      </c>
      <c r="P7" s="82">
        <f>'LOAD-K and 1 by Elm '!O24</f>
        <v>34</v>
      </c>
      <c r="Q7" s="82">
        <f>'LOAD-K and 1 by Elm '!P24</f>
        <v>37</v>
      </c>
      <c r="R7" s="83">
        <f>'LOAD-K and 1 by Elm '!Q24</f>
        <v>58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'!B99</f>
        <v>0</v>
      </c>
      <c r="D8" s="80">
        <f>'LOAD-K and 1 by Elm '!C99</f>
        <v>0</v>
      </c>
      <c r="E8" s="80">
        <f>'LOAD-K and 1 by Elm '!D99</f>
        <v>0</v>
      </c>
      <c r="F8" s="81">
        <f>'LOAD-K and 1 by Elm '!E99</f>
        <v>0</v>
      </c>
      <c r="G8" s="81">
        <f>'LOAD-K and 1 by Elm '!F99</f>
        <v>0</v>
      </c>
      <c r="H8" s="81">
        <f>'LOAD-K and 1 by Elm '!G99</f>
        <v>0</v>
      </c>
      <c r="I8" s="81">
        <f>'LOAD-K and 1 by Elm '!H99</f>
        <v>74</v>
      </c>
      <c r="J8" s="81">
        <f>'LOAD-K and 1 by Elm '!I99</f>
        <v>52</v>
      </c>
      <c r="K8" s="81">
        <f>'LOAD-K and 1 by Elm '!J99</f>
        <v>60</v>
      </c>
      <c r="L8" s="82">
        <f>'LOAD-K and 1 by Elm '!K99</f>
        <v>43</v>
      </c>
      <c r="M8" s="82">
        <f>'LOAD-K and 1 by Elm '!L99</f>
        <v>38</v>
      </c>
      <c r="N8" s="82">
        <f>'LOAD-K and 1 by Elm '!M99</f>
        <v>43</v>
      </c>
      <c r="O8" s="81">
        <f>'LOAD-K and 1 by Elm '!N99</f>
        <v>45</v>
      </c>
      <c r="P8" s="82">
        <f>'LOAD-K and 1 by Elm '!O99</f>
        <v>33</v>
      </c>
      <c r="Q8" s="82">
        <f>'LOAD-K and 1 by Elm '!P99</f>
        <v>42</v>
      </c>
      <c r="R8" s="83">
        <f>'LOAD-K and 1 by Elm '!Q99</f>
        <v>51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'!B62</f>
        <v>41</v>
      </c>
      <c r="D9" s="86">
        <f>'LOAD-K and 1 by Elm '!C62</f>
        <v>61</v>
      </c>
      <c r="E9" s="86">
        <f>'LOAD-K and 1 by Elm '!D62</f>
        <v>56</v>
      </c>
      <c r="F9" s="87">
        <f>'LOAD-K and 1 by Elm '!E62</f>
        <v>54</v>
      </c>
      <c r="G9" s="87">
        <f>'LOAD-K and 1 by Elm '!F62</f>
        <v>60</v>
      </c>
      <c r="H9" s="87">
        <f>'LOAD-K and 1 by Elm '!G62</f>
        <v>68</v>
      </c>
      <c r="I9" s="87">
        <f>'LOAD-K and 1 by Elm '!H62</f>
        <v>44</v>
      </c>
      <c r="J9" s="87">
        <f>'LOAD-K and 1 by Elm '!I62</f>
        <v>55</v>
      </c>
      <c r="K9" s="87">
        <f>'LOAD-K and 1 by Elm '!J62</f>
        <v>47</v>
      </c>
      <c r="L9" s="87">
        <f>'LOAD-K and 1 by Elm '!K62</f>
        <v>55</v>
      </c>
      <c r="M9" s="87">
        <f>'LOAD-K and 1 by Elm '!L62</f>
        <v>42</v>
      </c>
      <c r="N9" s="87">
        <f>'LOAD-K and 1 by Elm '!M62</f>
        <v>36</v>
      </c>
      <c r="O9" s="87">
        <f>'LOAD-K and 1 by Elm '!N62</f>
        <v>48</v>
      </c>
      <c r="P9" s="87">
        <f>'LOAD-K and 1 by Elm '!O62</f>
        <v>37</v>
      </c>
      <c r="Q9" s="88">
        <f>'LOAD-K and 1 by Elm '!P62</f>
        <v>40</v>
      </c>
      <c r="R9" s="89">
        <f>'LOAD-K and 1 by Elm '!Q62</f>
        <v>33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3</v>
      </c>
      <c r="E10" s="91">
        <f t="shared" si="1"/>
        <v>-8</v>
      </c>
      <c r="F10" s="91">
        <f t="shared" si="1"/>
        <v>9</v>
      </c>
      <c r="G10" s="91">
        <f t="shared" si="1"/>
        <v>13</v>
      </c>
      <c r="H10" s="91">
        <f t="shared" si="1"/>
        <v>-15</v>
      </c>
      <c r="I10" s="92">
        <f t="shared" si="1"/>
        <v>5</v>
      </c>
      <c r="J10" s="93">
        <f t="shared" si="1"/>
        <v>-6</v>
      </c>
      <c r="K10" s="93">
        <f t="shared" si="1"/>
        <v>2</v>
      </c>
      <c r="L10" s="93">
        <f t="shared" si="1"/>
        <v>-11</v>
      </c>
      <c r="M10" s="93">
        <f t="shared" si="1"/>
        <v>-7</v>
      </c>
      <c r="N10" s="93">
        <f t="shared" si="1"/>
        <v>12</v>
      </c>
      <c r="O10" s="93">
        <f t="shared" si="1"/>
        <v>-5</v>
      </c>
      <c r="P10" s="93">
        <f t="shared" si="1"/>
        <v>-7</v>
      </c>
      <c r="Q10" s="93">
        <f t="shared" si="1"/>
        <v>3</v>
      </c>
      <c r="R10" s="94">
        <f t="shared" si="1"/>
        <v>21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6.1224489795918366E-2</v>
      </c>
      <c r="E11" s="95">
        <f t="shared" si="2"/>
        <v>-0.15384615384615385</v>
      </c>
      <c r="F11" s="95">
        <f t="shared" si="2"/>
        <v>0.20454545454545456</v>
      </c>
      <c r="G11" s="95">
        <f t="shared" si="2"/>
        <v>0.24528301886792453</v>
      </c>
      <c r="H11" s="95">
        <f t="shared" si="2"/>
        <v>-0.22727272727272727</v>
      </c>
      <c r="I11" s="95">
        <f t="shared" si="2"/>
        <v>9.8039215686274508E-2</v>
      </c>
      <c r="J11" s="96">
        <f t="shared" si="2"/>
        <v>-0.10714285714285714</v>
      </c>
      <c r="K11" s="96">
        <f t="shared" si="2"/>
        <v>0.04</v>
      </c>
      <c r="L11" s="96">
        <f t="shared" si="2"/>
        <v>-0.21153846153846154</v>
      </c>
      <c r="M11" s="96">
        <f t="shared" si="2"/>
        <v>-0.17073170731707318</v>
      </c>
      <c r="N11" s="97">
        <f t="shared" si="2"/>
        <v>0.35294117647058826</v>
      </c>
      <c r="O11" s="98">
        <f t="shared" si="2"/>
        <v>-0.10869565217391304</v>
      </c>
      <c r="P11" s="97">
        <f t="shared" si="2"/>
        <v>-0.17073170731707318</v>
      </c>
      <c r="Q11" s="97">
        <f t="shared" si="2"/>
        <v>8.8235294117647065E-2</v>
      </c>
      <c r="R11" s="99">
        <f t="shared" si="2"/>
        <v>0.56756756756756754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Elem'!C24</f>
        <v>50</v>
      </c>
      <c r="D16" s="112">
        <f>'LOAD-Births by Elem'!D24</f>
        <v>50</v>
      </c>
      <c r="E16" s="112">
        <f>'LOAD-Births by Elem'!E24</f>
        <v>45</v>
      </c>
      <c r="F16" s="112">
        <f>'LOAD-Births by Elem'!F24</f>
        <v>57</v>
      </c>
      <c r="G16" s="112">
        <f>'LOAD-Births by Elem'!G24</f>
        <v>48</v>
      </c>
      <c r="H16" s="112">
        <f>'LOAD-Births by Elem'!H24</f>
        <v>42</v>
      </c>
      <c r="I16" s="112">
        <f>'LOAD-Births by Elem'!I24</f>
        <v>55</v>
      </c>
      <c r="J16" s="112">
        <f>'LOAD-Births by Elem'!J24</f>
        <v>59</v>
      </c>
      <c r="K16" s="112">
        <f>'LOAD-Births by Elem'!K24</f>
        <v>53</v>
      </c>
      <c r="L16" s="112">
        <f>'LOAD-Births by Elem'!L24</f>
        <v>59</v>
      </c>
      <c r="M16" s="112">
        <f>'LOAD-Births by Elem'!M24</f>
        <v>55</v>
      </c>
      <c r="N16" s="112">
        <f>'LOAD-Births by Elem'!N24</f>
        <v>56</v>
      </c>
      <c r="O16" s="112">
        <f>'LOAD-Births by Elem'!O24</f>
        <v>51</v>
      </c>
      <c r="P16" s="112">
        <f>'LOAD-Births by Elem'!P24</f>
        <v>47</v>
      </c>
      <c r="Q16" s="112">
        <f>'LOAD-Births by Elem'!Q24</f>
        <v>56</v>
      </c>
      <c r="R16" s="206">
        <f>'LOAD-Births by Elem'!R24</f>
        <v>53</v>
      </c>
      <c r="S16" s="112">
        <f>'LOAD-Births by Elem'!S24</f>
        <v>41</v>
      </c>
      <c r="T16" s="112">
        <f>'LOAD-Births by Elem'!T24</f>
        <v>53</v>
      </c>
      <c r="U16" s="112">
        <f>'LOAD-Births by Elem'!U24</f>
        <v>51</v>
      </c>
      <c r="V16" s="113">
        <f>'LOAD-Births by Elem'!V24</f>
        <v>47</v>
      </c>
    </row>
    <row r="17" spans="2:22" x14ac:dyDescent="0.25">
      <c r="B17" s="115" t="s">
        <v>71</v>
      </c>
      <c r="C17" s="116">
        <f>C7/C16</f>
        <v>0.98</v>
      </c>
      <c r="D17" s="116">
        <f t="shared" ref="D17:R17" si="3">D7/D16</f>
        <v>1.04</v>
      </c>
      <c r="E17" s="116">
        <f t="shared" si="3"/>
        <v>0.97777777777777775</v>
      </c>
      <c r="F17" s="116">
        <f t="shared" si="3"/>
        <v>0.92982456140350878</v>
      </c>
      <c r="G17" s="116">
        <f t="shared" si="3"/>
        <v>1.375</v>
      </c>
      <c r="H17" s="116">
        <f t="shared" si="3"/>
        <v>1.2142857142857142</v>
      </c>
      <c r="I17" s="116">
        <f t="shared" si="3"/>
        <v>1.0181818181818181</v>
      </c>
      <c r="J17" s="116">
        <f t="shared" si="3"/>
        <v>0.84745762711864403</v>
      </c>
      <c r="K17" s="116">
        <f t="shared" si="3"/>
        <v>0.98113207547169812</v>
      </c>
      <c r="L17" s="116">
        <f t="shared" si="3"/>
        <v>0.69491525423728817</v>
      </c>
      <c r="M17" s="116">
        <f t="shared" si="3"/>
        <v>0.61818181818181817</v>
      </c>
      <c r="N17" s="116">
        <f t="shared" si="3"/>
        <v>0.8214285714285714</v>
      </c>
      <c r="O17" s="117">
        <f t="shared" si="3"/>
        <v>0.80392156862745101</v>
      </c>
      <c r="P17" s="116">
        <f t="shared" si="3"/>
        <v>0.72340425531914898</v>
      </c>
      <c r="Q17" s="116">
        <f t="shared" si="3"/>
        <v>0.6607142857142857</v>
      </c>
      <c r="R17" s="118">
        <f t="shared" si="3"/>
        <v>1.0943396226415094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Elem'!B24</f>
        <v>54</v>
      </c>
      <c r="D20" s="113">
        <f>'LOAD-Births by Elem'!C24</f>
        <v>50</v>
      </c>
      <c r="E20" s="113">
        <f>'LOAD-Births by Elem'!D24</f>
        <v>50</v>
      </c>
      <c r="F20" s="113">
        <f>'LOAD-Births by Elem'!E24</f>
        <v>45</v>
      </c>
      <c r="G20" s="113">
        <f>'LOAD-Births by Elem'!F24</f>
        <v>57</v>
      </c>
      <c r="H20" s="113">
        <f>'LOAD-Births by Elem'!G24</f>
        <v>48</v>
      </c>
      <c r="I20" s="113">
        <f>'LOAD-Births by Elem'!H24</f>
        <v>42</v>
      </c>
      <c r="J20" s="113">
        <f>'LOAD-Births by Elem'!I24</f>
        <v>55</v>
      </c>
      <c r="K20" s="113">
        <f>'LOAD-Births by Elem'!J24</f>
        <v>59</v>
      </c>
      <c r="L20" s="113">
        <f>'LOAD-Births by Elem'!K24</f>
        <v>53</v>
      </c>
      <c r="M20" s="113">
        <f>'LOAD-Births by Elem'!L24</f>
        <v>59</v>
      </c>
      <c r="N20" s="113">
        <f>'LOAD-Births by Elem'!M24</f>
        <v>55</v>
      </c>
      <c r="O20" s="113">
        <f>'LOAD-Births by Elem'!N24</f>
        <v>56</v>
      </c>
      <c r="P20" s="113">
        <f>'LOAD-Births by Elem'!O24</f>
        <v>51</v>
      </c>
      <c r="Q20" s="113">
        <f>'LOAD-Births by Elem'!P24</f>
        <v>47</v>
      </c>
      <c r="R20" s="114">
        <f>'LOAD-Births by Elem'!Q24</f>
        <v>56</v>
      </c>
      <c r="S20" s="113">
        <f>'LOAD-Births by Elem'!R24</f>
        <v>53</v>
      </c>
      <c r="T20" s="113">
        <f>'LOAD-Births by Elem'!S24</f>
        <v>41</v>
      </c>
      <c r="U20" s="113">
        <f>'LOAD-Births by Elem'!T24</f>
        <v>53</v>
      </c>
      <c r="V20" s="113">
        <f>'LOAD-Births by Elem'!U24</f>
        <v>51</v>
      </c>
    </row>
    <row r="21" spans="2:22" x14ac:dyDescent="0.25">
      <c r="B21" s="115" t="s">
        <v>71</v>
      </c>
      <c r="C21" s="116">
        <f>C20/C7</f>
        <v>1.1020408163265305</v>
      </c>
      <c r="D21" s="116">
        <f t="shared" ref="D21:R21" si="4">D20/D7</f>
        <v>0.96153846153846156</v>
      </c>
      <c r="E21" s="116">
        <f t="shared" si="4"/>
        <v>1.1363636363636365</v>
      </c>
      <c r="F21" s="116">
        <f t="shared" si="4"/>
        <v>0.84905660377358494</v>
      </c>
      <c r="G21" s="116">
        <f t="shared" si="4"/>
        <v>0.86363636363636365</v>
      </c>
      <c r="H21" s="116">
        <f t="shared" si="4"/>
        <v>0.94117647058823528</v>
      </c>
      <c r="I21" s="116">
        <f t="shared" si="4"/>
        <v>0.75</v>
      </c>
      <c r="J21" s="116">
        <f t="shared" si="4"/>
        <v>1.1000000000000001</v>
      </c>
      <c r="K21" s="116">
        <f t="shared" si="4"/>
        <v>1.1346153846153846</v>
      </c>
      <c r="L21" s="116">
        <f t="shared" si="4"/>
        <v>1.2926829268292683</v>
      </c>
      <c r="M21" s="116">
        <f>M20/M7</f>
        <v>1.7352941176470589</v>
      </c>
      <c r="N21" s="116">
        <f t="shared" si="4"/>
        <v>1.1956521739130435</v>
      </c>
      <c r="O21" s="117">
        <f t="shared" si="4"/>
        <v>1.3658536585365855</v>
      </c>
      <c r="P21" s="116">
        <f>P20/P7</f>
        <v>1.5</v>
      </c>
      <c r="Q21" s="116">
        <f t="shared" si="4"/>
        <v>1.2702702702702702</v>
      </c>
      <c r="R21" s="118">
        <f t="shared" si="4"/>
        <v>0.96551724137931039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52.51083591331269</v>
      </c>
      <c r="D31" s="134">
        <f t="shared" ref="D31:V31" si="6">(D25*D16)+(D27*D20)</f>
        <v>50.176144942123805</v>
      </c>
      <c r="E31" s="134">
        <f t="shared" si="6"/>
        <v>46.640665626625065</v>
      </c>
      <c r="F31" s="134">
        <f t="shared" si="6"/>
        <v>52.921825813221403</v>
      </c>
      <c r="G31" s="134">
        <f t="shared" si="6"/>
        <v>50.511777301927197</v>
      </c>
      <c r="H31" s="134">
        <f t="shared" si="6"/>
        <v>43.965461413923364</v>
      </c>
      <c r="I31" s="134">
        <f t="shared" si="6"/>
        <v>50.85275080906149</v>
      </c>
      <c r="J31" s="134">
        <f t="shared" si="6"/>
        <v>57.763446761800225</v>
      </c>
      <c r="K31" s="134">
        <f t="shared" si="6"/>
        <v>54.940239043824704</v>
      </c>
      <c r="L31" s="134">
        <f t="shared" si="6"/>
        <v>56.877163595756564</v>
      </c>
      <c r="M31" s="134">
        <f t="shared" si="6"/>
        <v>55.370856353591165</v>
      </c>
      <c r="N31" s="134">
        <f t="shared" si="6"/>
        <v>55.896237864077676</v>
      </c>
      <c r="O31" s="135">
        <f t="shared" si="6"/>
        <v>52.667733674775931</v>
      </c>
      <c r="P31" s="134">
        <f t="shared" si="6"/>
        <v>48.469230769230776</v>
      </c>
      <c r="Q31" s="134">
        <f t="shared" si="6"/>
        <v>53.099190283400809</v>
      </c>
      <c r="R31" s="136">
        <f t="shared" si="6"/>
        <v>53.830567538710177</v>
      </c>
      <c r="S31" s="134">
        <f t="shared" si="6"/>
        <v>44.892158659236514</v>
      </c>
      <c r="T31" s="134">
        <f t="shared" si="6"/>
        <v>49.126720791156103</v>
      </c>
      <c r="U31" s="134">
        <f t="shared" si="6"/>
        <v>51.657563773621057</v>
      </c>
      <c r="V31" s="134">
        <f t="shared" si="6"/>
        <v>48.304081060310267</v>
      </c>
    </row>
    <row r="32" spans="2:22" x14ac:dyDescent="0.25">
      <c r="B32" s="137" t="s">
        <v>78</v>
      </c>
      <c r="C32" s="138"/>
      <c r="D32" s="138">
        <f t="shared" ref="D32:V32" si="7">D31-C31</f>
        <v>-2.3346909711888841</v>
      </c>
      <c r="E32" s="138">
        <f t="shared" si="7"/>
        <v>-3.5354793154987405</v>
      </c>
      <c r="F32" s="138">
        <f t="shared" si="7"/>
        <v>6.2811601865963382</v>
      </c>
      <c r="G32" s="138">
        <f t="shared" si="7"/>
        <v>-2.4100485112942067</v>
      </c>
      <c r="H32" s="138">
        <f t="shared" si="7"/>
        <v>-6.5463158880038321</v>
      </c>
      <c r="I32" s="138">
        <f t="shared" si="7"/>
        <v>6.8872893951381258</v>
      </c>
      <c r="J32" s="138">
        <f t="shared" si="7"/>
        <v>6.9106959527387346</v>
      </c>
      <c r="K32" s="138">
        <f t="shared" si="7"/>
        <v>-2.8232077179755208</v>
      </c>
      <c r="L32" s="138">
        <f t="shared" si="7"/>
        <v>1.9369245519318596</v>
      </c>
      <c r="M32" s="138">
        <f t="shared" si="7"/>
        <v>-1.5063072421653985</v>
      </c>
      <c r="N32" s="138">
        <f t="shared" si="7"/>
        <v>0.52538151048651116</v>
      </c>
      <c r="O32" s="138">
        <f t="shared" si="7"/>
        <v>-3.228504189301745</v>
      </c>
      <c r="P32" s="138">
        <f t="shared" si="7"/>
        <v>-4.1985029055451548</v>
      </c>
      <c r="Q32" s="138">
        <f t="shared" si="7"/>
        <v>4.6299595141700323</v>
      </c>
      <c r="R32" s="139">
        <f t="shared" si="7"/>
        <v>0.73137725530936848</v>
      </c>
      <c r="S32" s="138">
        <f t="shared" si="7"/>
        <v>-8.9384088794736627</v>
      </c>
      <c r="T32" s="138">
        <f t="shared" si="7"/>
        <v>4.2345621319195885</v>
      </c>
      <c r="U32" s="138">
        <f t="shared" si="7"/>
        <v>2.5308429824649536</v>
      </c>
      <c r="V32" s="138">
        <f t="shared" si="7"/>
        <v>-3.3534827133107896</v>
      </c>
    </row>
    <row r="33" spans="2:22" x14ac:dyDescent="0.25">
      <c r="B33" s="140" t="s">
        <v>79</v>
      </c>
      <c r="C33" s="141"/>
      <c r="D33" s="141">
        <f t="shared" ref="D33:U33" si="8">D32/C31</f>
        <v>-4.4461127509817205E-2</v>
      </c>
      <c r="E33" s="141">
        <f t="shared" si="8"/>
        <v>-7.0461358073179506E-2</v>
      </c>
      <c r="F33" s="141">
        <f t="shared" si="8"/>
        <v>0.13467132388030725</v>
      </c>
      <c r="G33" s="141">
        <f t="shared" si="8"/>
        <v>-4.5539783903149215E-2</v>
      </c>
      <c r="H33" s="141">
        <f t="shared" si="8"/>
        <v>-0.12959979311110217</v>
      </c>
      <c r="I33" s="141">
        <f t="shared" si="8"/>
        <v>0.15665227143407162</v>
      </c>
      <c r="J33" s="141">
        <f t="shared" si="8"/>
        <v>0.13589620704466027</v>
      </c>
      <c r="K33" s="141">
        <f t="shared" si="8"/>
        <v>-4.8875333385447278E-2</v>
      </c>
      <c r="L33" s="141">
        <f t="shared" si="8"/>
        <v>3.5255116935090411E-2</v>
      </c>
      <c r="M33" s="141">
        <f t="shared" si="8"/>
        <v>-2.6483515473295853E-2</v>
      </c>
      <c r="N33" s="141">
        <f t="shared" si="8"/>
        <v>9.4884122277519491E-3</v>
      </c>
      <c r="O33" s="142">
        <f t="shared" si="8"/>
        <v>-5.7758881682743415E-2</v>
      </c>
      <c r="P33" s="141">
        <f t="shared" si="8"/>
        <v>-7.9716794564789417E-2</v>
      </c>
      <c r="Q33" s="141">
        <f t="shared" si="8"/>
        <v>9.5523684628170777E-2</v>
      </c>
      <c r="R33" s="143">
        <f t="shared" si="8"/>
        <v>1.3773792997706074E-2</v>
      </c>
      <c r="S33" s="141">
        <f t="shared" si="8"/>
        <v>-0.16604708603612531</v>
      </c>
      <c r="T33" s="141">
        <f t="shared" si="8"/>
        <v>9.4327433974893779E-2</v>
      </c>
      <c r="U33" s="141">
        <f t="shared" si="8"/>
        <v>5.1516627645958435E-2</v>
      </c>
      <c r="V33" s="141">
        <f>AVERAGE(Q33:U33)</f>
        <v>1.7818890642120753E-2</v>
      </c>
    </row>
    <row r="34" spans="2:22" x14ac:dyDescent="0.25">
      <c r="B34" s="123" t="s">
        <v>80</v>
      </c>
      <c r="C34" s="116"/>
      <c r="D34" s="116">
        <f t="shared" ref="D34:P34" si="9">D7/D31</f>
        <v>1.0363490471414243</v>
      </c>
      <c r="E34" s="116">
        <f t="shared" si="9"/>
        <v>0.94338276284981604</v>
      </c>
      <c r="F34" s="116">
        <f t="shared" si="9"/>
        <v>1.0014771634496229</v>
      </c>
      <c r="G34" s="116">
        <f t="shared" si="9"/>
        <v>1.3066259697316545</v>
      </c>
      <c r="H34" s="116">
        <f t="shared" si="9"/>
        <v>1.1600014729709827</v>
      </c>
      <c r="I34" s="116">
        <f t="shared" si="9"/>
        <v>1.1012186972985012</v>
      </c>
      <c r="J34" s="116">
        <f t="shared" si="9"/>
        <v>0.86559931588198957</v>
      </c>
      <c r="K34" s="116">
        <f t="shared" si="9"/>
        <v>0.94648295866569976</v>
      </c>
      <c r="L34" s="116">
        <f t="shared" si="9"/>
        <v>0.72085169878370814</v>
      </c>
      <c r="M34" s="116">
        <f t="shared" si="9"/>
        <v>0.61404143332876004</v>
      </c>
      <c r="N34" s="116">
        <f t="shared" si="9"/>
        <v>0.82295341793588583</v>
      </c>
      <c r="O34" s="117">
        <f t="shared" si="9"/>
        <v>0.77846524122673733</v>
      </c>
      <c r="P34" s="116">
        <f t="shared" si="9"/>
        <v>0.70147595619742886</v>
      </c>
      <c r="Q34" s="116">
        <f>Q7/Q31</f>
        <v>0.696809118981358</v>
      </c>
      <c r="R34" s="144">
        <f>R7/R31</f>
        <v>1.0774547371861078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-3.5108359133126896</v>
      </c>
      <c r="D35" s="145">
        <f t="shared" ref="D35:R35" si="10">D7-D31</f>
        <v>1.8238550578761945</v>
      </c>
      <c r="E35" s="145">
        <f t="shared" si="10"/>
        <v>-2.640665626625065</v>
      </c>
      <c r="F35" s="145">
        <f t="shared" si="10"/>
        <v>7.8174186778596777E-2</v>
      </c>
      <c r="G35" s="145">
        <f t="shared" si="10"/>
        <v>15.488222698072803</v>
      </c>
      <c r="H35" s="145">
        <f t="shared" si="10"/>
        <v>7.0345385860766356</v>
      </c>
      <c r="I35" s="145">
        <f t="shared" si="10"/>
        <v>5.1472491909385099</v>
      </c>
      <c r="J35" s="145">
        <f t="shared" si="10"/>
        <v>-7.7634467618002247</v>
      </c>
      <c r="K35" s="145">
        <f t="shared" si="10"/>
        <v>-2.9402390438247039</v>
      </c>
      <c r="L35" s="145">
        <f t="shared" si="10"/>
        <v>-15.877163595756564</v>
      </c>
      <c r="M35" s="145">
        <f t="shared" si="10"/>
        <v>-21.370856353591165</v>
      </c>
      <c r="N35" s="145">
        <f t="shared" si="10"/>
        <v>-9.8962378640776762</v>
      </c>
      <c r="O35" s="146">
        <f t="shared" si="10"/>
        <v>-11.667733674775931</v>
      </c>
      <c r="P35" s="145">
        <f t="shared" si="10"/>
        <v>-14.469230769230776</v>
      </c>
      <c r="Q35" s="145">
        <f t="shared" si="10"/>
        <v>-16.099190283400809</v>
      </c>
      <c r="R35" s="147">
        <f t="shared" si="10"/>
        <v>4.1694324612898228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1.3773792997706074E-2</v>
      </c>
      <c r="S41" s="163">
        <f>S33</f>
        <v>-0.16604708603612531</v>
      </c>
      <c r="T41" s="163">
        <f>T33</f>
        <v>9.4327433974893779E-2</v>
      </c>
      <c r="U41" s="163">
        <f>U33</f>
        <v>5.1516627645958435E-2</v>
      </c>
      <c r="V41" s="164">
        <f>V33</f>
        <v>1.7818890642120753E-2</v>
      </c>
    </row>
    <row r="42" spans="2:22" x14ac:dyDescent="0.25">
      <c r="O42" s="152"/>
      <c r="P42" s="182" t="s">
        <v>85</v>
      </c>
      <c r="R42" s="166">
        <f>AVERAGE(P34:R34)</f>
        <v>0.82524660412163142</v>
      </c>
      <c r="S42" s="167">
        <f t="shared" ref="S42:V43" si="11">R42</f>
        <v>0.82524660412163142</v>
      </c>
      <c r="T42" s="167">
        <f t="shared" si="11"/>
        <v>0.82524660412163142</v>
      </c>
      <c r="U42" s="167">
        <f t="shared" si="11"/>
        <v>0.82524660412163142</v>
      </c>
      <c r="V42" s="168">
        <f t="shared" si="11"/>
        <v>0.82524660412163142</v>
      </c>
    </row>
    <row r="43" spans="2:22" x14ac:dyDescent="0.25">
      <c r="O43" s="152"/>
      <c r="P43" s="182" t="s">
        <v>111</v>
      </c>
      <c r="R43" s="166">
        <f>AVERAGE(S33:V33)</f>
        <v>-5.9603344328808521E-4</v>
      </c>
      <c r="S43" s="167">
        <f t="shared" si="11"/>
        <v>-5.9603344328808521E-4</v>
      </c>
      <c r="T43" s="167">
        <f t="shared" si="11"/>
        <v>-5.9603344328808521E-4</v>
      </c>
      <c r="U43" s="167">
        <f t="shared" si="11"/>
        <v>-5.9603344328808521E-4</v>
      </c>
      <c r="V43" s="168">
        <f t="shared" si="11"/>
        <v>-5.9603344328808521E-4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58</v>
      </c>
      <c r="S45" s="174">
        <f>R45+(R45*S41)</f>
        <v>48.369269009904734</v>
      </c>
      <c r="T45" s="174">
        <f>S45+(S45*T41)</f>
        <v>52.931818038850395</v>
      </c>
      <c r="U45" s="174">
        <f>T45+(T45*U41)</f>
        <v>55.658686799381478</v>
      </c>
      <c r="V45" s="175">
        <f>U45+(U45*V41)</f>
        <v>56.650462852743708</v>
      </c>
    </row>
    <row r="46" spans="2:22" x14ac:dyDescent="0.25">
      <c r="M46" s="14"/>
      <c r="O46" s="152"/>
      <c r="P46" s="154" t="s">
        <v>89</v>
      </c>
      <c r="Q46" s="172"/>
      <c r="R46" s="173">
        <f>R45</f>
        <v>58</v>
      </c>
      <c r="S46" s="174">
        <f>S42*S31</f>
        <v>37.047101485224424</v>
      </c>
      <c r="T46" s="174">
        <f>T42*T31</f>
        <v>40.541659504533122</v>
      </c>
      <c r="U46" s="174">
        <f>U42*U31</f>
        <v>42.630229081377387</v>
      </c>
      <c r="V46" s="175">
        <f>V42*V31</f>
        <v>39.862778860237064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58</v>
      </c>
      <c r="S47" s="180">
        <f>R47*(1+S43)</f>
        <v>57.965430060289293</v>
      </c>
      <c r="T47" s="180">
        <f>S47*(1+T43)</f>
        <v>57.930880725418788</v>
      </c>
      <c r="U47" s="180">
        <f>T47*(1+U43)</f>
        <v>57.896351983107309</v>
      </c>
      <c r="V47" s="181">
        <f>U47*(1+V43)</f>
        <v>57.861843821081003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1.5</v>
      </c>
      <c r="T51" s="223">
        <f>S51</f>
        <v>1.5</v>
      </c>
      <c r="U51" s="223">
        <f>T51</f>
        <v>1.5</v>
      </c>
      <c r="V51" s="224">
        <f>U51</f>
        <v>1.5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1.3773792997706074E-2</v>
      </c>
      <c r="S54" s="163">
        <f>S41</f>
        <v>-0.16604708603612531</v>
      </c>
      <c r="T54" s="163">
        <f>T41</f>
        <v>9.4327433974893779E-2</v>
      </c>
      <c r="U54" s="163">
        <f>U41</f>
        <v>5.1516627645958435E-2</v>
      </c>
      <c r="V54" s="164">
        <f>V41</f>
        <v>1.7818890642120753E-2</v>
      </c>
    </row>
    <row r="55" spans="15:22" x14ac:dyDescent="0.25">
      <c r="O55" s="152"/>
      <c r="P55" s="182" t="s">
        <v>85</v>
      </c>
      <c r="R55" s="166">
        <f t="shared" ref="R55:V56" si="12">R42</f>
        <v>0.82524660412163142</v>
      </c>
      <c r="S55" s="167">
        <f t="shared" si="12"/>
        <v>0.82524660412163142</v>
      </c>
      <c r="T55" s="167">
        <f t="shared" si="12"/>
        <v>0.82524660412163142</v>
      </c>
      <c r="U55" s="167">
        <f t="shared" si="12"/>
        <v>0.82524660412163142</v>
      </c>
      <c r="V55" s="168">
        <f t="shared" si="12"/>
        <v>0.82524660412163142</v>
      </c>
    </row>
    <row r="56" spans="15:22" x14ac:dyDescent="0.25">
      <c r="O56" s="152"/>
      <c r="P56" s="182" t="s">
        <v>111</v>
      </c>
      <c r="R56" s="166">
        <f t="shared" si="12"/>
        <v>-5.9603344328808521E-4</v>
      </c>
      <c r="S56" s="167">
        <f t="shared" si="12"/>
        <v>-5.9603344328808521E-4</v>
      </c>
      <c r="T56" s="167">
        <f t="shared" si="12"/>
        <v>-5.9603344328808521E-4</v>
      </c>
      <c r="U56" s="167">
        <f t="shared" si="12"/>
        <v>-5.9603344328808521E-4</v>
      </c>
      <c r="V56" s="168">
        <f t="shared" si="12"/>
        <v>-5.9603344328808521E-4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51</v>
      </c>
      <c r="S58" s="174">
        <f>S45+S51</f>
        <v>49.869269009904734</v>
      </c>
      <c r="T58" s="174">
        <f>T45+T51</f>
        <v>54.431818038850395</v>
      </c>
      <c r="U58" s="174">
        <f>U45+U51</f>
        <v>57.158686799381478</v>
      </c>
      <c r="V58" s="175">
        <f>V45+V51</f>
        <v>58.150462852743708</v>
      </c>
    </row>
    <row r="59" spans="15:22" x14ac:dyDescent="0.25">
      <c r="O59" s="152"/>
      <c r="P59" s="154" t="s">
        <v>89</v>
      </c>
      <c r="Q59" s="172"/>
      <c r="R59" s="173">
        <f>R58</f>
        <v>51</v>
      </c>
      <c r="S59" s="174">
        <f>S46+S51</f>
        <v>38.547101485224424</v>
      </c>
      <c r="T59" s="174">
        <f>T46+T51</f>
        <v>42.041659504533122</v>
      </c>
      <c r="U59" s="174">
        <f>U46+U51</f>
        <v>44.130229081377387</v>
      </c>
      <c r="V59" s="175">
        <f>V46+V51</f>
        <v>41.362778860237064</v>
      </c>
    </row>
    <row r="60" spans="15:22" ht="15.75" thickBot="1" x14ac:dyDescent="0.3">
      <c r="O60" s="176"/>
      <c r="P60" s="177" t="s">
        <v>88</v>
      </c>
      <c r="Q60" s="178"/>
      <c r="R60" s="179">
        <f>R59</f>
        <v>51</v>
      </c>
      <c r="S60" s="180">
        <f>S47+S51</f>
        <v>59.465430060289293</v>
      </c>
      <c r="T60" s="180">
        <f>T47+T51</f>
        <v>59.430880725418788</v>
      </c>
      <c r="U60" s="180">
        <f>U47+U51</f>
        <v>59.396351983107309</v>
      </c>
      <c r="V60" s="181">
        <f>V47+V51</f>
        <v>59.361843821081003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5565-B9DA-4C51-95F6-F10C1B0583E7}">
  <dimension ref="B1:W60"/>
  <sheetViews>
    <sheetView topLeftCell="A22" workbookViewId="0">
      <selection activeCell="R64" sqref="R64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171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-34</v>
      </c>
      <c r="L4" s="237">
        <f t="shared" si="0"/>
        <v>-32</v>
      </c>
      <c r="M4" s="237">
        <f t="shared" si="0"/>
        <v>-39</v>
      </c>
      <c r="N4" s="237">
        <f t="shared" si="0"/>
        <v>-33</v>
      </c>
      <c r="O4" s="237">
        <f t="shared" si="0"/>
        <v>-27</v>
      </c>
      <c r="P4" s="237">
        <f t="shared" si="0"/>
        <v>-21</v>
      </c>
      <c r="Q4" s="237">
        <f t="shared" si="0"/>
        <v>-28</v>
      </c>
      <c r="R4" s="237">
        <f>R8-R7</f>
        <v>-29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'!B25</f>
        <v>101</v>
      </c>
      <c r="D7" s="80">
        <f>'LOAD-K and 1 by Elm '!C25</f>
        <v>111</v>
      </c>
      <c r="E7" s="80">
        <f>'LOAD-K and 1 by Elm '!D25</f>
        <v>110</v>
      </c>
      <c r="F7" s="81">
        <f>'LOAD-K and 1 by Elm '!E25</f>
        <v>97</v>
      </c>
      <c r="G7" s="81">
        <f>'LOAD-K and 1 by Elm '!F25</f>
        <v>110</v>
      </c>
      <c r="H7" s="81">
        <f>'LOAD-K and 1 by Elm '!G25</f>
        <v>88</v>
      </c>
      <c r="I7" s="81">
        <f>'LOAD-K and 1 by Elm '!H25</f>
        <v>116</v>
      </c>
      <c r="J7" s="81">
        <f>'LOAD-K and 1 by Elm '!I25</f>
        <v>103</v>
      </c>
      <c r="K7" s="81">
        <f>'LOAD-K and 1 by Elm '!J25</f>
        <v>93</v>
      </c>
      <c r="L7" s="82">
        <f>'LOAD-K and 1 by Elm '!K25</f>
        <v>108</v>
      </c>
      <c r="M7" s="82">
        <f>'LOAD-K and 1 by Elm '!L25</f>
        <v>90</v>
      </c>
      <c r="N7" s="82">
        <f>'LOAD-K and 1 by Elm '!M25</f>
        <v>108</v>
      </c>
      <c r="O7" s="81">
        <f>'LOAD-K and 1 by Elm '!N25</f>
        <v>90</v>
      </c>
      <c r="P7" s="82">
        <f>'LOAD-K and 1 by Elm '!O25</f>
        <v>85</v>
      </c>
      <c r="Q7" s="82">
        <f>'LOAD-K and 1 by Elm '!P25</f>
        <v>100</v>
      </c>
      <c r="R7" s="83">
        <f>'LOAD-K and 1 by Elm '!Q25</f>
        <v>92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'!B100</f>
        <v>0</v>
      </c>
      <c r="D8" s="80">
        <f>'LOAD-K and 1 by Elm '!C100</f>
        <v>0</v>
      </c>
      <c r="E8" s="80">
        <f>'LOAD-K and 1 by Elm '!D100</f>
        <v>0</v>
      </c>
      <c r="F8" s="81">
        <f>'LOAD-K and 1 by Elm '!E100</f>
        <v>0</v>
      </c>
      <c r="G8" s="81">
        <f>'LOAD-K and 1 by Elm '!F100</f>
        <v>0</v>
      </c>
      <c r="H8" s="81">
        <f>'LOAD-K and 1 by Elm '!G100</f>
        <v>0</v>
      </c>
      <c r="I8" s="81">
        <f>'LOAD-K and 1 by Elm '!H100</f>
        <v>105</v>
      </c>
      <c r="J8" s="81">
        <f>'LOAD-K and 1 by Elm '!I100</f>
        <v>67</v>
      </c>
      <c r="K8" s="81">
        <f>'LOAD-K and 1 by Elm '!J100</f>
        <v>59</v>
      </c>
      <c r="L8" s="82">
        <f>'LOAD-K and 1 by Elm '!K100</f>
        <v>76</v>
      </c>
      <c r="M8" s="82">
        <f>'LOAD-K and 1 by Elm '!L100</f>
        <v>51</v>
      </c>
      <c r="N8" s="82">
        <f>'LOAD-K and 1 by Elm '!M100</f>
        <v>75</v>
      </c>
      <c r="O8" s="81">
        <f>'LOAD-K and 1 by Elm '!N100</f>
        <v>63</v>
      </c>
      <c r="P8" s="82">
        <f>'LOAD-K and 1 by Elm '!O100</f>
        <v>64</v>
      </c>
      <c r="Q8" s="82">
        <f>'LOAD-K and 1 by Elm '!P100</f>
        <v>72</v>
      </c>
      <c r="R8" s="83">
        <f>'LOAD-K and 1 by Elm '!Q100</f>
        <v>63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'!B100</f>
        <v>0</v>
      </c>
      <c r="D9" s="86">
        <f>'LOAD-K and 1 by Elm '!C100</f>
        <v>0</v>
      </c>
      <c r="E9" s="86">
        <f>'LOAD-K and 1 by Elm '!D100</f>
        <v>0</v>
      </c>
      <c r="F9" s="87">
        <f>'LOAD-K and 1 by Elm '!E100</f>
        <v>0</v>
      </c>
      <c r="G9" s="87">
        <f>'LOAD-K and 1 by Elm '!F100</f>
        <v>0</v>
      </c>
      <c r="H9" s="87">
        <f>'LOAD-K and 1 by Elm '!G100</f>
        <v>0</v>
      </c>
      <c r="I9" s="87">
        <f>'LOAD-K and 1 by Elm '!H100</f>
        <v>105</v>
      </c>
      <c r="J9" s="87">
        <f>'LOAD-K and 1 by Elm '!I100</f>
        <v>67</v>
      </c>
      <c r="K9" s="87">
        <f>'LOAD-K and 1 by Elm '!J100</f>
        <v>59</v>
      </c>
      <c r="L9" s="87">
        <f>'LOAD-K and 1 by Elm '!K100</f>
        <v>76</v>
      </c>
      <c r="M9" s="87">
        <f>'LOAD-K and 1 by Elm '!L100</f>
        <v>51</v>
      </c>
      <c r="N9" s="87">
        <f>'LOAD-K and 1 by Elm '!M100</f>
        <v>75</v>
      </c>
      <c r="O9" s="87">
        <f>'LOAD-K and 1 by Elm '!N100</f>
        <v>63</v>
      </c>
      <c r="P9" s="87">
        <f>'LOAD-K and 1 by Elm '!O100</f>
        <v>64</v>
      </c>
      <c r="Q9" s="88">
        <f>'LOAD-K and 1 by Elm '!P100</f>
        <v>72</v>
      </c>
      <c r="R9" s="89">
        <f>'LOAD-K and 1 by Elm '!Q100</f>
        <v>63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10</v>
      </c>
      <c r="E10" s="91">
        <f t="shared" si="1"/>
        <v>-1</v>
      </c>
      <c r="F10" s="91">
        <f t="shared" si="1"/>
        <v>-13</v>
      </c>
      <c r="G10" s="91">
        <f t="shared" si="1"/>
        <v>13</v>
      </c>
      <c r="H10" s="91">
        <f t="shared" si="1"/>
        <v>-22</v>
      </c>
      <c r="I10" s="92">
        <f t="shared" si="1"/>
        <v>28</v>
      </c>
      <c r="J10" s="93">
        <f t="shared" si="1"/>
        <v>-13</v>
      </c>
      <c r="K10" s="93">
        <f t="shared" si="1"/>
        <v>-10</v>
      </c>
      <c r="L10" s="93">
        <f t="shared" si="1"/>
        <v>15</v>
      </c>
      <c r="M10" s="93">
        <f t="shared" si="1"/>
        <v>-18</v>
      </c>
      <c r="N10" s="93">
        <f t="shared" si="1"/>
        <v>18</v>
      </c>
      <c r="O10" s="93">
        <f t="shared" si="1"/>
        <v>-18</v>
      </c>
      <c r="P10" s="93">
        <f t="shared" si="1"/>
        <v>-5</v>
      </c>
      <c r="Q10" s="93">
        <f t="shared" si="1"/>
        <v>15</v>
      </c>
      <c r="R10" s="94">
        <f t="shared" si="1"/>
        <v>-8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9.9009900990099015E-2</v>
      </c>
      <c r="E11" s="95">
        <f t="shared" si="2"/>
        <v>-9.0090090090090089E-3</v>
      </c>
      <c r="F11" s="95">
        <f t="shared" si="2"/>
        <v>-0.11818181818181818</v>
      </c>
      <c r="G11" s="95">
        <f t="shared" si="2"/>
        <v>0.13402061855670103</v>
      </c>
      <c r="H11" s="95">
        <f t="shared" si="2"/>
        <v>-0.2</v>
      </c>
      <c r="I11" s="95">
        <f t="shared" si="2"/>
        <v>0.31818181818181818</v>
      </c>
      <c r="J11" s="96">
        <f t="shared" si="2"/>
        <v>-0.11206896551724138</v>
      </c>
      <c r="K11" s="96">
        <f t="shared" si="2"/>
        <v>-9.7087378640776698E-2</v>
      </c>
      <c r="L11" s="96">
        <f t="shared" si="2"/>
        <v>0.16129032258064516</v>
      </c>
      <c r="M11" s="96">
        <f t="shared" si="2"/>
        <v>-0.16666666666666666</v>
      </c>
      <c r="N11" s="97">
        <f t="shared" si="2"/>
        <v>0.2</v>
      </c>
      <c r="O11" s="98">
        <f t="shared" si="2"/>
        <v>-0.16666666666666666</v>
      </c>
      <c r="P11" s="97">
        <f t="shared" si="2"/>
        <v>-5.5555555555555552E-2</v>
      </c>
      <c r="Q11" s="97">
        <f t="shared" si="2"/>
        <v>0.17647058823529413</v>
      </c>
      <c r="R11" s="99">
        <f t="shared" si="2"/>
        <v>-0.08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Elem'!C25</f>
        <v>122</v>
      </c>
      <c r="D16" s="112">
        <f>'LOAD-Births by Elem'!D25</f>
        <v>121</v>
      </c>
      <c r="E16" s="112">
        <f>'LOAD-Births by Elem'!E25</f>
        <v>113</v>
      </c>
      <c r="F16" s="112">
        <f>'LOAD-Births by Elem'!F25</f>
        <v>113</v>
      </c>
      <c r="G16" s="112">
        <f>'LOAD-Births by Elem'!G25</f>
        <v>102</v>
      </c>
      <c r="H16" s="112">
        <f>'LOAD-Births by Elem'!H25</f>
        <v>114</v>
      </c>
      <c r="I16" s="112">
        <f>'LOAD-Births by Elem'!I25</f>
        <v>124</v>
      </c>
      <c r="J16" s="112">
        <f>'LOAD-Births by Elem'!J25</f>
        <v>105</v>
      </c>
      <c r="K16" s="112">
        <f>'LOAD-Births by Elem'!K25</f>
        <v>89</v>
      </c>
      <c r="L16" s="112">
        <f>'LOAD-Births by Elem'!L25</f>
        <v>109</v>
      </c>
      <c r="M16" s="112">
        <f>'LOAD-Births by Elem'!M25</f>
        <v>100</v>
      </c>
      <c r="N16" s="112">
        <f>'LOAD-Births by Elem'!N25</f>
        <v>110</v>
      </c>
      <c r="O16" s="112">
        <f>'LOAD-Births by Elem'!O25</f>
        <v>95</v>
      </c>
      <c r="P16" s="112">
        <f>'LOAD-Births by Elem'!P25</f>
        <v>116</v>
      </c>
      <c r="Q16" s="112">
        <f>'LOAD-Births by Elem'!Q25</f>
        <v>109</v>
      </c>
      <c r="R16" s="206">
        <f>'LOAD-Births by Elem'!R25</f>
        <v>100</v>
      </c>
      <c r="S16" s="112">
        <f>'LOAD-Births by Elem'!S25</f>
        <v>93</v>
      </c>
      <c r="T16" s="112">
        <f>'LOAD-Births by Elem'!T25</f>
        <v>77</v>
      </c>
      <c r="U16" s="112">
        <f>'LOAD-Births by Elem'!U25</f>
        <v>59</v>
      </c>
      <c r="V16" s="113">
        <f>'LOAD-Births by Elem'!V25</f>
        <v>84</v>
      </c>
    </row>
    <row r="17" spans="2:22" x14ac:dyDescent="0.25">
      <c r="B17" s="115" t="s">
        <v>71</v>
      </c>
      <c r="C17" s="116">
        <f>C7/C16</f>
        <v>0.82786885245901642</v>
      </c>
      <c r="D17" s="116">
        <f t="shared" ref="D17:R17" si="3">D7/D16</f>
        <v>0.9173553719008265</v>
      </c>
      <c r="E17" s="116">
        <f t="shared" si="3"/>
        <v>0.97345132743362828</v>
      </c>
      <c r="F17" s="116">
        <f t="shared" si="3"/>
        <v>0.8584070796460177</v>
      </c>
      <c r="G17" s="116">
        <f t="shared" si="3"/>
        <v>1.0784313725490196</v>
      </c>
      <c r="H17" s="116">
        <f t="shared" si="3"/>
        <v>0.77192982456140347</v>
      </c>
      <c r="I17" s="116">
        <f t="shared" si="3"/>
        <v>0.93548387096774188</v>
      </c>
      <c r="J17" s="116">
        <f t="shared" si="3"/>
        <v>0.98095238095238091</v>
      </c>
      <c r="K17" s="116">
        <f t="shared" si="3"/>
        <v>1.0449438202247192</v>
      </c>
      <c r="L17" s="116">
        <f t="shared" si="3"/>
        <v>0.99082568807339455</v>
      </c>
      <c r="M17" s="116">
        <f t="shared" si="3"/>
        <v>0.9</v>
      </c>
      <c r="N17" s="116">
        <f t="shared" si="3"/>
        <v>0.98181818181818181</v>
      </c>
      <c r="O17" s="117">
        <f t="shared" si="3"/>
        <v>0.94736842105263153</v>
      </c>
      <c r="P17" s="116">
        <f t="shared" si="3"/>
        <v>0.73275862068965514</v>
      </c>
      <c r="Q17" s="116">
        <f t="shared" si="3"/>
        <v>0.91743119266055051</v>
      </c>
      <c r="R17" s="118">
        <f t="shared" si="3"/>
        <v>0.92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Elem'!B25</f>
        <v>101</v>
      </c>
      <c r="D20" s="113">
        <f>'LOAD-Births by Elem'!C25</f>
        <v>122</v>
      </c>
      <c r="E20" s="113">
        <f>'LOAD-Births by Elem'!D25</f>
        <v>121</v>
      </c>
      <c r="F20" s="113">
        <f>'LOAD-Births by Elem'!E25</f>
        <v>113</v>
      </c>
      <c r="G20" s="113">
        <f>'LOAD-Births by Elem'!F25</f>
        <v>113</v>
      </c>
      <c r="H20" s="113">
        <f>'LOAD-Births by Elem'!G25</f>
        <v>102</v>
      </c>
      <c r="I20" s="113">
        <f>'LOAD-Births by Elem'!H25</f>
        <v>114</v>
      </c>
      <c r="J20" s="113">
        <f>'LOAD-Births by Elem'!I25</f>
        <v>124</v>
      </c>
      <c r="K20" s="113">
        <f>'LOAD-Births by Elem'!J25</f>
        <v>105</v>
      </c>
      <c r="L20" s="113">
        <f>'LOAD-Births by Elem'!K25</f>
        <v>89</v>
      </c>
      <c r="M20" s="113">
        <f>'LOAD-Births by Elem'!L25</f>
        <v>109</v>
      </c>
      <c r="N20" s="113">
        <f>'LOAD-Births by Elem'!M25</f>
        <v>100</v>
      </c>
      <c r="O20" s="113">
        <f>'LOAD-Births by Elem'!N25</f>
        <v>110</v>
      </c>
      <c r="P20" s="113">
        <f>'LOAD-Births by Elem'!O25</f>
        <v>95</v>
      </c>
      <c r="Q20" s="113">
        <f>'LOAD-Births by Elem'!P25</f>
        <v>116</v>
      </c>
      <c r="R20" s="114">
        <f>'LOAD-Births by Elem'!Q25</f>
        <v>109</v>
      </c>
      <c r="S20" s="113">
        <f>'LOAD-Births by Elem'!R25</f>
        <v>100</v>
      </c>
      <c r="T20" s="113">
        <f>'LOAD-Births by Elem'!S25</f>
        <v>93</v>
      </c>
      <c r="U20" s="113">
        <f>'LOAD-Births by Elem'!T25</f>
        <v>77</v>
      </c>
      <c r="V20" s="113">
        <f>'LOAD-Births by Elem'!U25</f>
        <v>59</v>
      </c>
    </row>
    <row r="21" spans="2:22" x14ac:dyDescent="0.25">
      <c r="B21" s="115" t="s">
        <v>71</v>
      </c>
      <c r="C21" s="116">
        <f>C20/C7</f>
        <v>1</v>
      </c>
      <c r="D21" s="116">
        <f t="shared" ref="D21:R21" si="4">D20/D7</f>
        <v>1.0990990990990992</v>
      </c>
      <c r="E21" s="116">
        <f t="shared" si="4"/>
        <v>1.1000000000000001</v>
      </c>
      <c r="F21" s="116">
        <f t="shared" si="4"/>
        <v>1.1649484536082475</v>
      </c>
      <c r="G21" s="116">
        <f t="shared" si="4"/>
        <v>1.0272727272727273</v>
      </c>
      <c r="H21" s="116">
        <f t="shared" si="4"/>
        <v>1.1590909090909092</v>
      </c>
      <c r="I21" s="116">
        <f t="shared" si="4"/>
        <v>0.98275862068965514</v>
      </c>
      <c r="J21" s="116">
        <f t="shared" si="4"/>
        <v>1.203883495145631</v>
      </c>
      <c r="K21" s="116">
        <f t="shared" si="4"/>
        <v>1.1290322580645162</v>
      </c>
      <c r="L21" s="116">
        <f t="shared" si="4"/>
        <v>0.82407407407407407</v>
      </c>
      <c r="M21" s="116">
        <f>M20/M7</f>
        <v>1.211111111111111</v>
      </c>
      <c r="N21" s="116">
        <f t="shared" si="4"/>
        <v>0.92592592592592593</v>
      </c>
      <c r="O21" s="117">
        <f t="shared" si="4"/>
        <v>1.2222222222222223</v>
      </c>
      <c r="P21" s="116">
        <f>P20/P7</f>
        <v>1.1176470588235294</v>
      </c>
      <c r="Q21" s="116">
        <f t="shared" si="4"/>
        <v>1.1599999999999999</v>
      </c>
      <c r="R21" s="118">
        <f t="shared" si="4"/>
        <v>1.1847826086956521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118.14293085655314</v>
      </c>
      <c r="D31" s="134">
        <f t="shared" ref="D31:V31" si="6">(D25*D16)+(D27*D20)</f>
        <v>121.73729240060392</v>
      </c>
      <c r="E31" s="134">
        <f t="shared" si="6"/>
        <v>115.68902756110245</v>
      </c>
      <c r="F31" s="134">
        <f t="shared" si="6"/>
        <v>112.46642182581321</v>
      </c>
      <c r="G31" s="134">
        <f t="shared" si="6"/>
        <v>105.093147751606</v>
      </c>
      <c r="H31" s="134">
        <f t="shared" si="6"/>
        <v>110.06907717215327</v>
      </c>
      <c r="I31" s="134">
        <f t="shared" si="6"/>
        <v>120.72168284789646</v>
      </c>
      <c r="J31" s="134">
        <f t="shared" si="6"/>
        <v>111.08507135016465</v>
      </c>
      <c r="K31" s="134">
        <f t="shared" si="6"/>
        <v>94.203756402959584</v>
      </c>
      <c r="L31" s="134">
        <f t="shared" si="6"/>
        <v>102.02177554438862</v>
      </c>
      <c r="M31" s="134">
        <f t="shared" si="6"/>
        <v>101.24447513812154</v>
      </c>
      <c r="N31" s="134">
        <f t="shared" si="6"/>
        <v>107.3240291262136</v>
      </c>
      <c r="O31" s="135">
        <f t="shared" si="6"/>
        <v>100.00320102432779</v>
      </c>
      <c r="P31" s="134">
        <f t="shared" si="6"/>
        <v>109.04755244755245</v>
      </c>
      <c r="Q31" s="134">
        <f t="shared" si="6"/>
        <v>110.94736842105262</v>
      </c>
      <c r="R31" s="136">
        <f t="shared" si="6"/>
        <v>102.65160212777081</v>
      </c>
      <c r="S31" s="134">
        <f t="shared" si="6"/>
        <v>95.284300941625105</v>
      </c>
      <c r="T31" s="134">
        <f t="shared" si="6"/>
        <v>82.194030422160409</v>
      </c>
      <c r="U31" s="134">
        <f t="shared" si="6"/>
        <v>64.837735875812413</v>
      </c>
      <c r="V31" s="134">
        <f t="shared" si="6"/>
        <v>75.925362653760985</v>
      </c>
    </row>
    <row r="32" spans="2:22" x14ac:dyDescent="0.25">
      <c r="B32" s="137" t="s">
        <v>78</v>
      </c>
      <c r="C32" s="138"/>
      <c r="D32" s="138">
        <f t="shared" ref="D32:V32" si="7">D31-C31</f>
        <v>3.5943615440507841</v>
      </c>
      <c r="E32" s="138">
        <f t="shared" si="7"/>
        <v>-6.0482648395014706</v>
      </c>
      <c r="F32" s="138">
        <f t="shared" si="7"/>
        <v>-3.2226057352892354</v>
      </c>
      <c r="G32" s="138">
        <f t="shared" si="7"/>
        <v>-7.3732740742072167</v>
      </c>
      <c r="H32" s="138">
        <f t="shared" si="7"/>
        <v>4.9759294205472742</v>
      </c>
      <c r="I32" s="138">
        <f t="shared" si="7"/>
        <v>10.652605675743189</v>
      </c>
      <c r="J32" s="138">
        <f t="shared" si="7"/>
        <v>-9.6366114977318063</v>
      </c>
      <c r="K32" s="138">
        <f t="shared" si="7"/>
        <v>-16.88131494720507</v>
      </c>
      <c r="L32" s="138">
        <f t="shared" si="7"/>
        <v>7.8180191414290334</v>
      </c>
      <c r="M32" s="138">
        <f t="shared" si="7"/>
        <v>-0.77730040626707364</v>
      </c>
      <c r="N32" s="138">
        <f t="shared" si="7"/>
        <v>6.0795539880920586</v>
      </c>
      <c r="O32" s="138">
        <f t="shared" si="7"/>
        <v>-7.3208281018858088</v>
      </c>
      <c r="P32" s="138">
        <f t="shared" si="7"/>
        <v>9.0443514232246542</v>
      </c>
      <c r="Q32" s="138">
        <f t="shared" si="7"/>
        <v>1.8998159735001678</v>
      </c>
      <c r="R32" s="139">
        <f t="shared" si="7"/>
        <v>-8.295766293281801</v>
      </c>
      <c r="S32" s="138">
        <f t="shared" si="7"/>
        <v>-7.3673011861457098</v>
      </c>
      <c r="T32" s="138">
        <f t="shared" si="7"/>
        <v>-13.090270519464696</v>
      </c>
      <c r="U32" s="138">
        <f t="shared" si="7"/>
        <v>-17.356294546347996</v>
      </c>
      <c r="V32" s="138">
        <f t="shared" si="7"/>
        <v>11.087626777948572</v>
      </c>
    </row>
    <row r="33" spans="2:23" x14ac:dyDescent="0.25">
      <c r="B33" s="140" t="s">
        <v>79</v>
      </c>
      <c r="C33" s="141"/>
      <c r="D33" s="141">
        <f t="shared" ref="D33:T33" si="8">D32/C31</f>
        <v>3.0423839310495762E-2</v>
      </c>
      <c r="E33" s="141">
        <f t="shared" si="8"/>
        <v>-4.9682925586995115E-2</v>
      </c>
      <c r="F33" s="141">
        <f t="shared" si="8"/>
        <v>-2.7855759558417761E-2</v>
      </c>
      <c r="G33" s="141">
        <f t="shared" si="8"/>
        <v>-6.5559781795377692E-2</v>
      </c>
      <c r="H33" s="141">
        <f t="shared" si="8"/>
        <v>4.7347800755841704E-2</v>
      </c>
      <c r="I33" s="141">
        <f t="shared" si="8"/>
        <v>9.6781093740633498E-2</v>
      </c>
      <c r="J33" s="141">
        <f t="shared" si="8"/>
        <v>-7.9825026212345593E-2</v>
      </c>
      <c r="K33" s="141">
        <f t="shared" si="8"/>
        <v>-0.15196744928930586</v>
      </c>
      <c r="L33" s="141">
        <f t="shared" si="8"/>
        <v>8.2990524369189758E-2</v>
      </c>
      <c r="M33" s="141">
        <f t="shared" si="8"/>
        <v>-7.6189656778603929E-3</v>
      </c>
      <c r="N33" s="141">
        <f t="shared" si="8"/>
        <v>6.0048254285462004E-2</v>
      </c>
      <c r="O33" s="142">
        <f t="shared" si="8"/>
        <v>-6.8212386000496478E-2</v>
      </c>
      <c r="P33" s="141">
        <f t="shared" si="8"/>
        <v>9.0440619206023545E-2</v>
      </c>
      <c r="Q33" s="141">
        <f t="shared" si="8"/>
        <v>1.7421903847075378E-2</v>
      </c>
      <c r="R33" s="143">
        <f t="shared" si="8"/>
        <v>-7.4772087083659511E-2</v>
      </c>
      <c r="S33" s="141">
        <f t="shared" si="8"/>
        <v>-7.1769958124721756E-2</v>
      </c>
      <c r="T33" s="141">
        <f t="shared" si="8"/>
        <v>-0.13738118861242743</v>
      </c>
      <c r="U33" s="141">
        <f>U32/T31</f>
        <v>-0.21116247076829742</v>
      </c>
      <c r="V33" s="141">
        <f>V32/U31</f>
        <v>0.17100576736956646</v>
      </c>
    </row>
    <row r="34" spans="2:23" x14ac:dyDescent="0.25">
      <c r="B34" s="123" t="s">
        <v>80</v>
      </c>
      <c r="C34" s="116"/>
      <c r="D34" s="116">
        <f t="shared" ref="D34:P34" si="9">D7/D31</f>
        <v>0.91179948076000861</v>
      </c>
      <c r="E34" s="116">
        <f t="shared" si="9"/>
        <v>0.95082483031419962</v>
      </c>
      <c r="F34" s="116">
        <f t="shared" si="9"/>
        <v>0.86247964881671579</v>
      </c>
      <c r="G34" s="116">
        <f t="shared" si="9"/>
        <v>1.0466905060260603</v>
      </c>
      <c r="H34" s="116">
        <f t="shared" si="9"/>
        <v>0.79949793584953766</v>
      </c>
      <c r="I34" s="116">
        <f t="shared" si="9"/>
        <v>0.96088786424684325</v>
      </c>
      <c r="J34" s="116">
        <f t="shared" si="9"/>
        <v>0.9272173006516895</v>
      </c>
      <c r="K34" s="116">
        <f t="shared" si="9"/>
        <v>0.98722177916334375</v>
      </c>
      <c r="L34" s="116">
        <f t="shared" si="9"/>
        <v>1.058597533945195</v>
      </c>
      <c r="M34" s="116">
        <f t="shared" si="9"/>
        <v>0.88893739512421388</v>
      </c>
      <c r="N34" s="116">
        <f t="shared" si="9"/>
        <v>1.0062984112625091</v>
      </c>
      <c r="O34" s="117">
        <f t="shared" si="9"/>
        <v>0.89997119170321049</v>
      </c>
      <c r="P34" s="116">
        <f t="shared" si="9"/>
        <v>0.77947645859251757</v>
      </c>
      <c r="Q34" s="116">
        <f>Q7/Q31</f>
        <v>0.90132827324478193</v>
      </c>
      <c r="R34" s="144">
        <f>R7/R31</f>
        <v>0.89623540298462434</v>
      </c>
      <c r="S34" s="54"/>
      <c r="T34" s="54"/>
      <c r="U34" s="54"/>
      <c r="V34" s="54"/>
    </row>
    <row r="35" spans="2:23" ht="15.75" thickBot="1" x14ac:dyDescent="0.3">
      <c r="B35" s="123" t="s">
        <v>81</v>
      </c>
      <c r="C35" s="145">
        <f>C7-C31</f>
        <v>-17.142930856553136</v>
      </c>
      <c r="D35" s="145">
        <f t="shared" ref="D35:R35" si="10">D7-D31</f>
        <v>-10.73729240060392</v>
      </c>
      <c r="E35" s="145">
        <f t="shared" si="10"/>
        <v>-5.6890275611024492</v>
      </c>
      <c r="F35" s="145">
        <f t="shared" si="10"/>
        <v>-15.466421825813214</v>
      </c>
      <c r="G35" s="145">
        <f t="shared" si="10"/>
        <v>4.9068522483940029</v>
      </c>
      <c r="H35" s="145">
        <f t="shared" si="10"/>
        <v>-22.069077172153271</v>
      </c>
      <c r="I35" s="145">
        <f t="shared" si="10"/>
        <v>-4.7216828478964601</v>
      </c>
      <c r="J35" s="145">
        <f t="shared" si="10"/>
        <v>-8.0850713501646538</v>
      </c>
      <c r="K35" s="145">
        <f t="shared" si="10"/>
        <v>-1.2037564029595842</v>
      </c>
      <c r="L35" s="145">
        <f t="shared" si="10"/>
        <v>5.9782244556113824</v>
      </c>
      <c r="M35" s="145">
        <f t="shared" si="10"/>
        <v>-11.244475138121544</v>
      </c>
      <c r="N35" s="145">
        <f t="shared" si="10"/>
        <v>0.67597087378639742</v>
      </c>
      <c r="O35" s="146">
        <f t="shared" si="10"/>
        <v>-10.003201024327794</v>
      </c>
      <c r="P35" s="145">
        <f t="shared" si="10"/>
        <v>-24.047552447552448</v>
      </c>
      <c r="Q35" s="145">
        <f t="shared" si="10"/>
        <v>-10.947368421052616</v>
      </c>
      <c r="R35" s="147">
        <f t="shared" si="10"/>
        <v>-10.651602127770815</v>
      </c>
      <c r="S35" s="54"/>
      <c r="T35" s="54"/>
      <c r="U35" s="54"/>
      <c r="V35" s="54"/>
    </row>
    <row r="36" spans="2:23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3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3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3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3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3" x14ac:dyDescent="0.25">
      <c r="O41" s="152"/>
      <c r="P41" s="182" t="s">
        <v>84</v>
      </c>
      <c r="R41" s="162">
        <f>R33</f>
        <v>-7.4772087083659511E-2</v>
      </c>
      <c r="S41" s="163">
        <f>S33</f>
        <v>-7.1769958124721756E-2</v>
      </c>
      <c r="T41" s="163">
        <f>T33</f>
        <v>-0.13738118861242743</v>
      </c>
      <c r="U41" s="163">
        <f>U33</f>
        <v>-0.21116247076829742</v>
      </c>
      <c r="V41" s="164">
        <f>V33</f>
        <v>0.17100576736956646</v>
      </c>
    </row>
    <row r="42" spans="2:23" x14ac:dyDescent="0.25">
      <c r="O42" s="152"/>
      <c r="P42" s="182" t="s">
        <v>85</v>
      </c>
      <c r="R42" s="166">
        <f>AVERAGE(K34:R34)</f>
        <v>0.92725830575254953</v>
      </c>
      <c r="S42" s="167">
        <f t="shared" ref="S42:V43" si="11">R42</f>
        <v>0.92725830575254953</v>
      </c>
      <c r="T42" s="167">
        <f t="shared" si="11"/>
        <v>0.92725830575254953</v>
      </c>
      <c r="U42" s="167">
        <f t="shared" si="11"/>
        <v>0.92725830575254953</v>
      </c>
      <c r="V42" s="168">
        <f t="shared" si="11"/>
        <v>0.92725830575254953</v>
      </c>
    </row>
    <row r="43" spans="2:23" x14ac:dyDescent="0.25">
      <c r="O43" s="152"/>
      <c r="P43" s="182" t="s">
        <v>111</v>
      </c>
      <c r="R43" s="166">
        <f>AVERAGE(R33:V33)</f>
        <v>-6.481598744390793E-2</v>
      </c>
      <c r="S43" s="167">
        <f t="shared" si="11"/>
        <v>-6.481598744390793E-2</v>
      </c>
      <c r="T43" s="167">
        <f t="shared" si="11"/>
        <v>-6.481598744390793E-2</v>
      </c>
      <c r="U43" s="167">
        <f t="shared" si="11"/>
        <v>-6.481598744390793E-2</v>
      </c>
      <c r="V43" s="168">
        <f t="shared" si="11"/>
        <v>-6.481598744390793E-2</v>
      </c>
    </row>
    <row r="44" spans="2:23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3" x14ac:dyDescent="0.25">
      <c r="M45" s="14"/>
      <c r="O45" s="152"/>
      <c r="P45" s="154" t="s">
        <v>87</v>
      </c>
      <c r="Q45" s="172"/>
      <c r="R45" s="173">
        <f>R7</f>
        <v>92</v>
      </c>
      <c r="S45" s="174">
        <f>R45+(R45*S41)</f>
        <v>85.397163852525594</v>
      </c>
      <c r="T45" s="174">
        <f>S45+(S45*T41)</f>
        <v>73.665199978335409</v>
      </c>
      <c r="U45" s="174">
        <f>T45+(T45*U41)</f>
        <v>58.109874341269375</v>
      </c>
      <c r="V45" s="175">
        <f>U45+(U45*V41)</f>
        <v>68.04699799474723</v>
      </c>
      <c r="W45" s="288" t="s">
        <v>203</v>
      </c>
    </row>
    <row r="46" spans="2:23" x14ac:dyDescent="0.25">
      <c r="M46" s="14"/>
      <c r="O46" s="152"/>
      <c r="P46" s="154" t="s">
        <v>89</v>
      </c>
      <c r="Q46" s="172"/>
      <c r="R46" s="173">
        <f>R45</f>
        <v>92</v>
      </c>
      <c r="S46" s="174">
        <f>S42*S31</f>
        <v>88.353159455947349</v>
      </c>
      <c r="T46" s="174">
        <f>T42*T31</f>
        <v>76.215097392225971</v>
      </c>
      <c r="U46" s="174">
        <f>U42*U31</f>
        <v>60.121329117037114</v>
      </c>
      <c r="V46" s="175">
        <f>V42*V31</f>
        <v>70.40242313797431</v>
      </c>
    </row>
    <row r="47" spans="2:23" ht="15.75" thickBot="1" x14ac:dyDescent="0.3">
      <c r="M47" s="14"/>
      <c r="O47" s="176"/>
      <c r="P47" s="177" t="s">
        <v>88</v>
      </c>
      <c r="Q47" s="178"/>
      <c r="R47" s="179">
        <f>R46</f>
        <v>92</v>
      </c>
      <c r="S47" s="180">
        <f>R47*(1+S43)</f>
        <v>86.036929155160465</v>
      </c>
      <c r="T47" s="180">
        <f>S47*(1+T43)</f>
        <v>80.460360635327191</v>
      </c>
      <c r="U47" s="180">
        <f>T47*(1+U43)</f>
        <v>75.24524291065552</v>
      </c>
      <c r="V47" s="181">
        <f>U47*(1+V43)</f>
        <v>70.368148190944666</v>
      </c>
    </row>
    <row r="48" spans="2:23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-30.375</v>
      </c>
      <c r="T51" s="223">
        <f>S51</f>
        <v>-30.375</v>
      </c>
      <c r="U51" s="223">
        <f>T51</f>
        <v>-30.375</v>
      </c>
      <c r="V51" s="224">
        <f>U51</f>
        <v>-30.375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-7.4772087083659511E-2</v>
      </c>
      <c r="S54" s="163">
        <f>S41</f>
        <v>-7.1769958124721756E-2</v>
      </c>
      <c r="T54" s="163">
        <f>T41</f>
        <v>-0.13738118861242743</v>
      </c>
      <c r="U54" s="163">
        <f>U41</f>
        <v>-0.21116247076829742</v>
      </c>
      <c r="V54" s="164">
        <f>V41</f>
        <v>0.17100576736956646</v>
      </c>
    </row>
    <row r="55" spans="15:22" x14ac:dyDescent="0.25">
      <c r="O55" s="152"/>
      <c r="P55" s="182" t="s">
        <v>85</v>
      </c>
      <c r="R55" s="166">
        <f t="shared" ref="R55:V56" si="12">R42</f>
        <v>0.92725830575254953</v>
      </c>
      <c r="S55" s="167">
        <f t="shared" si="12"/>
        <v>0.92725830575254953</v>
      </c>
      <c r="T55" s="167">
        <f t="shared" si="12"/>
        <v>0.92725830575254953</v>
      </c>
      <c r="U55" s="167">
        <f t="shared" si="12"/>
        <v>0.92725830575254953</v>
      </c>
      <c r="V55" s="168">
        <f t="shared" si="12"/>
        <v>0.92725830575254953</v>
      </c>
    </row>
    <row r="56" spans="15:22" x14ac:dyDescent="0.25">
      <c r="O56" s="152"/>
      <c r="P56" s="182" t="s">
        <v>111</v>
      </c>
      <c r="R56" s="166">
        <f t="shared" si="12"/>
        <v>-6.481598744390793E-2</v>
      </c>
      <c r="S56" s="167">
        <f t="shared" si="12"/>
        <v>-6.481598744390793E-2</v>
      </c>
      <c r="T56" s="167">
        <f t="shared" si="12"/>
        <v>-6.481598744390793E-2</v>
      </c>
      <c r="U56" s="167">
        <f t="shared" si="12"/>
        <v>-6.481598744390793E-2</v>
      </c>
      <c r="V56" s="168">
        <f t="shared" si="12"/>
        <v>-6.481598744390793E-2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63</v>
      </c>
      <c r="S58" s="174">
        <f>S45+S51</f>
        <v>55.022163852525594</v>
      </c>
      <c r="T58" s="174">
        <f>T45+T51</f>
        <v>43.290199978335409</v>
      </c>
      <c r="U58" s="174">
        <f>U45+U51</f>
        <v>27.734874341269375</v>
      </c>
      <c r="V58" s="175">
        <f>V45+V51</f>
        <v>37.67199799474723</v>
      </c>
    </row>
    <row r="59" spans="15:22" x14ac:dyDescent="0.25">
      <c r="O59" s="152"/>
      <c r="P59" s="154" t="s">
        <v>89</v>
      </c>
      <c r="Q59" s="172"/>
      <c r="R59" s="173">
        <f>R58</f>
        <v>63</v>
      </c>
      <c r="S59" s="174">
        <f>S46+S51</f>
        <v>57.978159455947349</v>
      </c>
      <c r="T59" s="174">
        <f>T46+T51</f>
        <v>45.840097392225971</v>
      </c>
      <c r="U59" s="174">
        <f>U46+U51</f>
        <v>29.746329117037114</v>
      </c>
      <c r="V59" s="175">
        <f>V46+V51</f>
        <v>40.02742313797431</v>
      </c>
    </row>
    <row r="60" spans="15:22" ht="15.75" thickBot="1" x14ac:dyDescent="0.3">
      <c r="O60" s="176"/>
      <c r="P60" s="177" t="s">
        <v>88</v>
      </c>
      <c r="Q60" s="178"/>
      <c r="R60" s="179">
        <f>R59</f>
        <v>63</v>
      </c>
      <c r="S60" s="180">
        <f>S47+S51</f>
        <v>55.661929155160465</v>
      </c>
      <c r="T60" s="180">
        <f>T47+T51</f>
        <v>50.085360635327191</v>
      </c>
      <c r="U60" s="180">
        <f>U47+U51</f>
        <v>44.87024291065552</v>
      </c>
      <c r="V60" s="181">
        <f>V47+V51</f>
        <v>39.993148190944666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E381-E8BB-4528-8EAB-CBB4B882B2BA}">
  <dimension ref="B1:V60"/>
  <sheetViews>
    <sheetView workbookViewId="0">
      <selection activeCell="R43" sqref="R43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199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-29</v>
      </c>
      <c r="L4" s="237">
        <f t="shared" si="0"/>
        <v>-10</v>
      </c>
      <c r="M4" s="237">
        <f t="shared" si="0"/>
        <v>-10</v>
      </c>
      <c r="N4" s="237">
        <f t="shared" si="0"/>
        <v>-10</v>
      </c>
      <c r="O4" s="237">
        <f t="shared" si="0"/>
        <v>4</v>
      </c>
      <c r="P4" s="237">
        <f t="shared" si="0"/>
        <v>-4</v>
      </c>
      <c r="Q4" s="237">
        <f t="shared" si="0"/>
        <v>13</v>
      </c>
      <c r="R4" s="237">
        <f>R8-R7</f>
        <v>-8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'!B26</f>
        <v>72</v>
      </c>
      <c r="D7" s="80">
        <f>'LOAD-K and 1 by Elm '!C26</f>
        <v>85</v>
      </c>
      <c r="E7" s="80">
        <f>'LOAD-K and 1 by Elm '!D26</f>
        <v>85</v>
      </c>
      <c r="F7" s="81">
        <f>'LOAD-K and 1 by Elm '!E26</f>
        <v>94</v>
      </c>
      <c r="G7" s="81">
        <f>'LOAD-K and 1 by Elm '!F26</f>
        <v>96</v>
      </c>
      <c r="H7" s="81">
        <f>'LOAD-K and 1 by Elm '!G26</f>
        <v>109</v>
      </c>
      <c r="I7" s="81">
        <f>'LOAD-K and 1 by Elm '!H26</f>
        <v>96</v>
      </c>
      <c r="J7" s="81">
        <f>'LOAD-K and 1 by Elm '!I26</f>
        <v>90</v>
      </c>
      <c r="K7" s="81">
        <f>'LOAD-K and 1 by Elm '!J26</f>
        <v>88</v>
      </c>
      <c r="L7" s="82">
        <f>'LOAD-K and 1 by Elm '!K26</f>
        <v>86</v>
      </c>
      <c r="M7" s="82">
        <f>'LOAD-K and 1 by Elm '!L26</f>
        <v>61</v>
      </c>
      <c r="N7" s="82">
        <f>'LOAD-K and 1 by Elm '!M26</f>
        <v>85</v>
      </c>
      <c r="O7" s="81">
        <f>'LOAD-K and 1 by Elm '!N26</f>
        <v>59</v>
      </c>
      <c r="P7" s="82">
        <f>'LOAD-K and 1 by Elm '!O26</f>
        <v>68</v>
      </c>
      <c r="Q7" s="82">
        <f>'LOAD-K and 1 by Elm '!P26</f>
        <v>59</v>
      </c>
      <c r="R7" s="83">
        <f>'LOAD-K and 1 by Elm '!Q26</f>
        <v>54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'!B100</f>
        <v>0</v>
      </c>
      <c r="D8" s="80">
        <f>'LOAD-K and 1 by Elm '!C100</f>
        <v>0</v>
      </c>
      <c r="E8" s="80">
        <f>'LOAD-K and 1 by Elm '!D100</f>
        <v>0</v>
      </c>
      <c r="F8" s="81">
        <f>'LOAD-K and 1 by Elm '!E100</f>
        <v>0</v>
      </c>
      <c r="G8" s="81">
        <f>'LOAD-K and 1 by Elm '!F100</f>
        <v>0</v>
      </c>
      <c r="H8" s="81">
        <f>'LOAD-K and 1 by Elm '!G100</f>
        <v>0</v>
      </c>
      <c r="I8" s="81">
        <f>'LOAD-K and 1 by Elm '!H100</f>
        <v>105</v>
      </c>
      <c r="J8" s="81">
        <f>'LOAD-K and 1 by Elm '!I100</f>
        <v>67</v>
      </c>
      <c r="K8" s="81">
        <f>'LOAD-K and 1 by Elm '!J100</f>
        <v>59</v>
      </c>
      <c r="L8" s="82">
        <f>'LOAD-K and 1 by Elm '!K100</f>
        <v>76</v>
      </c>
      <c r="M8" s="82">
        <f>'LOAD-K and 1 by Elm '!L100</f>
        <v>51</v>
      </c>
      <c r="N8" s="82">
        <f>'LOAD-K and 1 by Elm '!M100</f>
        <v>75</v>
      </c>
      <c r="O8" s="81">
        <f>'LOAD-K and 1 by Elm '!N100</f>
        <v>63</v>
      </c>
      <c r="P8" s="82">
        <f>'LOAD-K and 1 by Elm '!O100</f>
        <v>64</v>
      </c>
      <c r="Q8" s="82">
        <f>'LOAD-K and 1 by Elm '!P100</f>
        <v>72</v>
      </c>
      <c r="R8" s="83">
        <f>'LOAD-K and 1 by Elm '!Q101</f>
        <v>46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'!B100</f>
        <v>0</v>
      </c>
      <c r="D9" s="86">
        <f>'LOAD-K and 1 by Elm '!C100</f>
        <v>0</v>
      </c>
      <c r="E9" s="86">
        <f>'LOAD-K and 1 by Elm '!D100</f>
        <v>0</v>
      </c>
      <c r="F9" s="87">
        <f>'LOAD-K and 1 by Elm '!E100</f>
        <v>0</v>
      </c>
      <c r="G9" s="87">
        <f>'LOAD-K and 1 by Elm '!F100</f>
        <v>0</v>
      </c>
      <c r="H9" s="87">
        <f>'LOAD-K and 1 by Elm '!G100</f>
        <v>0</v>
      </c>
      <c r="I9" s="87">
        <f>'LOAD-K and 1 by Elm '!H100</f>
        <v>105</v>
      </c>
      <c r="J9" s="87">
        <f>'LOAD-K and 1 by Elm '!I100</f>
        <v>67</v>
      </c>
      <c r="K9" s="87">
        <f>'LOAD-K and 1 by Elm '!J100</f>
        <v>59</v>
      </c>
      <c r="L9" s="87">
        <f>'LOAD-K and 1 by Elm '!K100</f>
        <v>76</v>
      </c>
      <c r="M9" s="87">
        <f>'LOAD-K and 1 by Elm '!L100</f>
        <v>51</v>
      </c>
      <c r="N9" s="87">
        <f>'LOAD-K and 1 by Elm '!M100</f>
        <v>75</v>
      </c>
      <c r="O9" s="87">
        <f>'LOAD-K and 1 by Elm '!N100</f>
        <v>63</v>
      </c>
      <c r="P9" s="87">
        <f>'LOAD-K and 1 by Elm '!O100</f>
        <v>64</v>
      </c>
      <c r="Q9" s="88">
        <f>'LOAD-K and 1 by Elm '!P100</f>
        <v>72</v>
      </c>
      <c r="R9" s="89">
        <f>'LOAD-K and 1 by Elm '!Q64</f>
        <v>62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13</v>
      </c>
      <c r="E10" s="91">
        <f t="shared" si="1"/>
        <v>0</v>
      </c>
      <c r="F10" s="91">
        <f t="shared" si="1"/>
        <v>9</v>
      </c>
      <c r="G10" s="91">
        <f t="shared" si="1"/>
        <v>2</v>
      </c>
      <c r="H10" s="91">
        <f t="shared" si="1"/>
        <v>13</v>
      </c>
      <c r="I10" s="92">
        <f t="shared" si="1"/>
        <v>-13</v>
      </c>
      <c r="J10" s="93">
        <f t="shared" si="1"/>
        <v>-6</v>
      </c>
      <c r="K10" s="93">
        <f t="shared" si="1"/>
        <v>-2</v>
      </c>
      <c r="L10" s="93">
        <f t="shared" si="1"/>
        <v>-2</v>
      </c>
      <c r="M10" s="93">
        <f t="shared" si="1"/>
        <v>-25</v>
      </c>
      <c r="N10" s="93">
        <f t="shared" si="1"/>
        <v>24</v>
      </c>
      <c r="O10" s="93">
        <f t="shared" si="1"/>
        <v>-26</v>
      </c>
      <c r="P10" s="93">
        <f t="shared" si="1"/>
        <v>9</v>
      </c>
      <c r="Q10" s="93">
        <f t="shared" si="1"/>
        <v>-9</v>
      </c>
      <c r="R10" s="94">
        <f t="shared" si="1"/>
        <v>-5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0.18055555555555555</v>
      </c>
      <c r="E11" s="95">
        <f t="shared" si="2"/>
        <v>0</v>
      </c>
      <c r="F11" s="95">
        <f t="shared" si="2"/>
        <v>0.10588235294117647</v>
      </c>
      <c r="G11" s="95">
        <f t="shared" si="2"/>
        <v>2.1276595744680851E-2</v>
      </c>
      <c r="H11" s="95">
        <f t="shared" si="2"/>
        <v>0.13541666666666666</v>
      </c>
      <c r="I11" s="95">
        <f t="shared" si="2"/>
        <v>-0.11926605504587157</v>
      </c>
      <c r="J11" s="96">
        <f t="shared" si="2"/>
        <v>-6.25E-2</v>
      </c>
      <c r="K11" s="96">
        <f t="shared" si="2"/>
        <v>-2.2222222222222223E-2</v>
      </c>
      <c r="L11" s="96">
        <f t="shared" si="2"/>
        <v>-2.2727272727272728E-2</v>
      </c>
      <c r="M11" s="96">
        <f t="shared" si="2"/>
        <v>-0.29069767441860467</v>
      </c>
      <c r="N11" s="97">
        <f t="shared" si="2"/>
        <v>0.39344262295081966</v>
      </c>
      <c r="O11" s="98">
        <f t="shared" si="2"/>
        <v>-0.30588235294117649</v>
      </c>
      <c r="P11" s="97">
        <f t="shared" si="2"/>
        <v>0.15254237288135594</v>
      </c>
      <c r="Q11" s="97">
        <f t="shared" si="2"/>
        <v>-0.13235294117647059</v>
      </c>
      <c r="R11" s="99">
        <f t="shared" si="2"/>
        <v>-8.4745762711864403E-2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Elem'!C26</f>
        <v>65</v>
      </c>
      <c r="D16" s="112">
        <f>'LOAD-Births by Elem'!D26</f>
        <v>68</v>
      </c>
      <c r="E16" s="112">
        <f>'LOAD-Births by Elem'!E26</f>
        <v>90</v>
      </c>
      <c r="F16" s="112">
        <f>'LOAD-Births by Elem'!F26</f>
        <v>77</v>
      </c>
      <c r="G16" s="112">
        <f>'LOAD-Births by Elem'!G26</f>
        <v>72</v>
      </c>
      <c r="H16" s="112">
        <f>'LOAD-Births by Elem'!H26</f>
        <v>59</v>
      </c>
      <c r="I16" s="112">
        <f>'LOAD-Births by Elem'!I26</f>
        <v>80</v>
      </c>
      <c r="J16" s="112">
        <f>'LOAD-Births by Elem'!J26</f>
        <v>85</v>
      </c>
      <c r="K16" s="112">
        <f>'LOAD-Births by Elem'!K26</f>
        <v>79</v>
      </c>
      <c r="L16" s="112">
        <f>'LOAD-Births by Elem'!L26</f>
        <v>72</v>
      </c>
      <c r="M16" s="112">
        <f>'LOAD-Births by Elem'!M26</f>
        <v>77</v>
      </c>
      <c r="N16" s="112">
        <f>'LOAD-Births by Elem'!N26</f>
        <v>64</v>
      </c>
      <c r="O16" s="112">
        <f>'LOAD-Births by Elem'!O26</f>
        <v>51</v>
      </c>
      <c r="P16" s="112">
        <f>'LOAD-Births by Elem'!P26</f>
        <v>68</v>
      </c>
      <c r="Q16" s="112">
        <f>'LOAD-Births by Elem'!Q26</f>
        <v>57</v>
      </c>
      <c r="R16" s="206">
        <f>'LOAD-Births by Elem'!R26</f>
        <v>64</v>
      </c>
      <c r="S16" s="112">
        <f>'LOAD-Births by Elem'!S26</f>
        <v>67</v>
      </c>
      <c r="T16" s="112">
        <f>'LOAD-Births by Elem'!T26</f>
        <v>58</v>
      </c>
      <c r="U16" s="112">
        <f>'LOAD-Births by Elem'!U26</f>
        <v>57</v>
      </c>
      <c r="V16" s="113">
        <f>'LOAD-Births by Elem'!V26</f>
        <v>48</v>
      </c>
    </row>
    <row r="17" spans="2:22" x14ac:dyDescent="0.25">
      <c r="B17" s="115" t="s">
        <v>71</v>
      </c>
      <c r="C17" s="116">
        <f>C7/C16</f>
        <v>1.1076923076923078</v>
      </c>
      <c r="D17" s="116">
        <f t="shared" ref="D17:R17" si="3">D7/D16</f>
        <v>1.25</v>
      </c>
      <c r="E17" s="116">
        <f t="shared" si="3"/>
        <v>0.94444444444444442</v>
      </c>
      <c r="F17" s="116">
        <f t="shared" si="3"/>
        <v>1.2207792207792207</v>
      </c>
      <c r="G17" s="116">
        <f t="shared" si="3"/>
        <v>1.3333333333333333</v>
      </c>
      <c r="H17" s="116">
        <f t="shared" si="3"/>
        <v>1.847457627118644</v>
      </c>
      <c r="I17" s="116">
        <f t="shared" si="3"/>
        <v>1.2</v>
      </c>
      <c r="J17" s="116">
        <f t="shared" si="3"/>
        <v>1.0588235294117647</v>
      </c>
      <c r="K17" s="116">
        <f t="shared" si="3"/>
        <v>1.1139240506329113</v>
      </c>
      <c r="L17" s="116">
        <f t="shared" si="3"/>
        <v>1.1944444444444444</v>
      </c>
      <c r="M17" s="116">
        <f t="shared" si="3"/>
        <v>0.79220779220779225</v>
      </c>
      <c r="N17" s="116">
        <f t="shared" si="3"/>
        <v>1.328125</v>
      </c>
      <c r="O17" s="117">
        <f t="shared" si="3"/>
        <v>1.1568627450980393</v>
      </c>
      <c r="P17" s="116">
        <f t="shared" si="3"/>
        <v>1</v>
      </c>
      <c r="Q17" s="116">
        <f t="shared" si="3"/>
        <v>1.0350877192982457</v>
      </c>
      <c r="R17" s="118">
        <f t="shared" si="3"/>
        <v>0.84375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Elem'!B26</f>
        <v>74</v>
      </c>
      <c r="D20" s="113">
        <f>'LOAD-Births by Elem'!C26</f>
        <v>65</v>
      </c>
      <c r="E20" s="113">
        <f>'LOAD-Births by Elem'!D26</f>
        <v>68</v>
      </c>
      <c r="F20" s="113">
        <f>'LOAD-Births by Elem'!E26</f>
        <v>90</v>
      </c>
      <c r="G20" s="113">
        <f>'LOAD-Births by Elem'!F26</f>
        <v>77</v>
      </c>
      <c r="H20" s="113">
        <f>'LOAD-Births by Elem'!G26</f>
        <v>72</v>
      </c>
      <c r="I20" s="113">
        <f>'LOAD-Births by Elem'!H26</f>
        <v>59</v>
      </c>
      <c r="J20" s="113">
        <f>'LOAD-Births by Elem'!I26</f>
        <v>80</v>
      </c>
      <c r="K20" s="113">
        <f>'LOAD-Births by Elem'!J26</f>
        <v>85</v>
      </c>
      <c r="L20" s="113">
        <f>'LOAD-Births by Elem'!K26</f>
        <v>79</v>
      </c>
      <c r="M20" s="113">
        <f>'LOAD-Births by Elem'!L26</f>
        <v>72</v>
      </c>
      <c r="N20" s="113">
        <f>'LOAD-Births by Elem'!M26</f>
        <v>77</v>
      </c>
      <c r="O20" s="113">
        <f>'LOAD-Births by Elem'!N26</f>
        <v>64</v>
      </c>
      <c r="P20" s="113">
        <f>'LOAD-Births by Elem'!O26</f>
        <v>51</v>
      </c>
      <c r="Q20" s="113">
        <f>'LOAD-Births by Elem'!P26</f>
        <v>68</v>
      </c>
      <c r="R20" s="114">
        <f>'LOAD-Births by Elem'!Q26</f>
        <v>57</v>
      </c>
      <c r="S20" s="113">
        <f>'LOAD-Births by Elem'!R26</f>
        <v>64</v>
      </c>
      <c r="T20" s="113">
        <f>'LOAD-Births by Elem'!S26</f>
        <v>67</v>
      </c>
      <c r="U20" s="113">
        <f>'LOAD-Births by Elem'!T26</f>
        <v>58</v>
      </c>
      <c r="V20" s="113">
        <f>'LOAD-Births by Elem'!U26</f>
        <v>57</v>
      </c>
    </row>
    <row r="21" spans="2:22" x14ac:dyDescent="0.25">
      <c r="B21" s="115" t="s">
        <v>71</v>
      </c>
      <c r="C21" s="116">
        <f>C20/C7</f>
        <v>1.0277777777777777</v>
      </c>
      <c r="D21" s="116">
        <f t="shared" ref="D21:R21" si="4">D20/D7</f>
        <v>0.76470588235294112</v>
      </c>
      <c r="E21" s="116">
        <f t="shared" si="4"/>
        <v>0.8</v>
      </c>
      <c r="F21" s="116">
        <f t="shared" si="4"/>
        <v>0.95744680851063835</v>
      </c>
      <c r="G21" s="116">
        <f t="shared" si="4"/>
        <v>0.80208333333333337</v>
      </c>
      <c r="H21" s="116">
        <f t="shared" si="4"/>
        <v>0.66055045871559637</v>
      </c>
      <c r="I21" s="116">
        <f t="shared" si="4"/>
        <v>0.61458333333333337</v>
      </c>
      <c r="J21" s="116">
        <f t="shared" si="4"/>
        <v>0.88888888888888884</v>
      </c>
      <c r="K21" s="116">
        <f t="shared" si="4"/>
        <v>0.96590909090909094</v>
      </c>
      <c r="L21" s="116">
        <f t="shared" si="4"/>
        <v>0.91860465116279066</v>
      </c>
      <c r="M21" s="116">
        <f>M20/M7</f>
        <v>1.180327868852459</v>
      </c>
      <c r="N21" s="116">
        <f t="shared" si="4"/>
        <v>0.90588235294117647</v>
      </c>
      <c r="O21" s="117">
        <f t="shared" si="4"/>
        <v>1.0847457627118644</v>
      </c>
      <c r="P21" s="116">
        <f>P20/P7</f>
        <v>0.75</v>
      </c>
      <c r="Q21" s="116">
        <f t="shared" si="4"/>
        <v>1.152542372881356</v>
      </c>
      <c r="R21" s="118">
        <f t="shared" si="4"/>
        <v>1.0555555555555556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69.497420020639836</v>
      </c>
      <c r="D31" s="134">
        <f t="shared" ref="D31:V31" si="6">(D25*D16)+(D27*D20)</f>
        <v>67.30649219929542</v>
      </c>
      <c r="E31" s="134">
        <f t="shared" si="6"/>
        <v>83.230369214768587</v>
      </c>
      <c r="F31" s="134">
        <f t="shared" si="6"/>
        <v>80.762854144805871</v>
      </c>
      <c r="G31" s="134">
        <f t="shared" si="6"/>
        <v>73.41970021413276</v>
      </c>
      <c r="H31" s="134">
        <f t="shared" si="6"/>
        <v>63.258499730167294</v>
      </c>
      <c r="I31" s="134">
        <f t="shared" si="6"/>
        <v>73.310140237324703</v>
      </c>
      <c r="J31" s="134">
        <f t="shared" si="6"/>
        <v>83.460482985729968</v>
      </c>
      <c r="K31" s="134">
        <f t="shared" si="6"/>
        <v>80.925441092771777</v>
      </c>
      <c r="L31" s="134">
        <f t="shared" si="6"/>
        <v>74.319374651032945</v>
      </c>
      <c r="M31" s="134">
        <f t="shared" si="6"/>
        <v>74.020027624309392</v>
      </c>
      <c r="N31" s="134">
        <f t="shared" si="6"/>
        <v>68.232402912621367</v>
      </c>
      <c r="O31" s="135">
        <f t="shared" si="6"/>
        <v>55.33610755441741</v>
      </c>
      <c r="P31" s="134">
        <f t="shared" si="6"/>
        <v>62.317482517482517</v>
      </c>
      <c r="Q31" s="134">
        <f t="shared" si="6"/>
        <v>60.291497975708495</v>
      </c>
      <c r="R31" s="136">
        <f t="shared" si="6"/>
        <v>61.553402155136837</v>
      </c>
      <c r="S31" s="134">
        <f t="shared" si="6"/>
        <v>66.042475628199696</v>
      </c>
      <c r="T31" s="134">
        <f t="shared" si="6"/>
        <v>60.924592026589075</v>
      </c>
      <c r="U31" s="134">
        <f t="shared" si="6"/>
        <v>57.335108511144227</v>
      </c>
      <c r="V31" s="134">
        <f t="shared" si="6"/>
        <v>50.922583574419647</v>
      </c>
    </row>
    <row r="32" spans="2:22" x14ac:dyDescent="0.25">
      <c r="B32" s="137" t="s">
        <v>78</v>
      </c>
      <c r="C32" s="138"/>
      <c r="D32" s="138">
        <f t="shared" ref="D32:V32" si="7">D31-C31</f>
        <v>-2.1909278213444168</v>
      </c>
      <c r="E32" s="138">
        <f t="shared" si="7"/>
        <v>15.923877015473167</v>
      </c>
      <c r="F32" s="138">
        <f t="shared" si="7"/>
        <v>-2.4675150699627153</v>
      </c>
      <c r="G32" s="138">
        <f t="shared" si="7"/>
        <v>-7.3431539306731111</v>
      </c>
      <c r="H32" s="138">
        <f t="shared" si="7"/>
        <v>-10.161200483965466</v>
      </c>
      <c r="I32" s="138">
        <f t="shared" si="7"/>
        <v>10.051640507157408</v>
      </c>
      <c r="J32" s="138">
        <f t="shared" si="7"/>
        <v>10.150342748405265</v>
      </c>
      <c r="K32" s="138">
        <f t="shared" si="7"/>
        <v>-2.5350418929581906</v>
      </c>
      <c r="L32" s="138">
        <f t="shared" si="7"/>
        <v>-6.6060664417388324</v>
      </c>
      <c r="M32" s="138">
        <f t="shared" si="7"/>
        <v>-0.29934702672355229</v>
      </c>
      <c r="N32" s="138">
        <f t="shared" si="7"/>
        <v>-5.7876247116880251</v>
      </c>
      <c r="O32" s="138">
        <f t="shared" si="7"/>
        <v>-12.896295358203957</v>
      </c>
      <c r="P32" s="138">
        <f t="shared" si="7"/>
        <v>6.9813749630651074</v>
      </c>
      <c r="Q32" s="138">
        <f t="shared" si="7"/>
        <v>-2.0259845417740223</v>
      </c>
      <c r="R32" s="139">
        <f t="shared" si="7"/>
        <v>1.2619041794283419</v>
      </c>
      <c r="S32" s="138">
        <f t="shared" si="7"/>
        <v>4.4890734730628594</v>
      </c>
      <c r="T32" s="138">
        <f t="shared" si="7"/>
        <v>-5.1178836016106217</v>
      </c>
      <c r="U32" s="138">
        <f t="shared" si="7"/>
        <v>-3.5894835154448472</v>
      </c>
      <c r="V32" s="138">
        <f t="shared" si="7"/>
        <v>-6.41252493672458</v>
      </c>
    </row>
    <row r="33" spans="2:22" x14ac:dyDescent="0.25">
      <c r="B33" s="140" t="s">
        <v>79</v>
      </c>
      <c r="C33" s="141"/>
      <c r="D33" s="141">
        <f t="shared" ref="D33:U33" si="8">D32/C31</f>
        <v>-3.1525311597088636E-2</v>
      </c>
      <c r="E33" s="141">
        <f t="shared" si="8"/>
        <v>0.23658753405722519</v>
      </c>
      <c r="F33" s="141">
        <f t="shared" si="8"/>
        <v>-2.9646811533366041E-2</v>
      </c>
      <c r="G33" s="141">
        <f t="shared" si="8"/>
        <v>-9.092241734680416E-2</v>
      </c>
      <c r="H33" s="141">
        <f t="shared" si="8"/>
        <v>-0.13839882830261827</v>
      </c>
      <c r="I33" s="141">
        <f t="shared" si="8"/>
        <v>0.15889786431915473</v>
      </c>
      <c r="J33" s="141">
        <f t="shared" si="8"/>
        <v>0.13845755465131929</v>
      </c>
      <c r="K33" s="141">
        <f t="shared" si="8"/>
        <v>-3.0374157951993049E-2</v>
      </c>
      <c r="L33" s="141">
        <f t="shared" si="8"/>
        <v>-8.1631516029251311E-2</v>
      </c>
      <c r="M33" s="141">
        <f t="shared" si="8"/>
        <v>-4.0278464146010105E-3</v>
      </c>
      <c r="N33" s="141">
        <f t="shared" si="8"/>
        <v>-7.8189983136229935E-2</v>
      </c>
      <c r="O33" s="142">
        <f t="shared" si="8"/>
        <v>-0.18900544034362962</v>
      </c>
      <c r="P33" s="141">
        <f t="shared" si="8"/>
        <v>0.12616310166376699</v>
      </c>
      <c r="Q33" s="141">
        <f t="shared" si="8"/>
        <v>-3.2510692985803037E-2</v>
      </c>
      <c r="R33" s="143">
        <f t="shared" si="8"/>
        <v>2.0930051861321547E-2</v>
      </c>
      <c r="S33" s="141">
        <f t="shared" si="8"/>
        <v>7.2929737689376953E-2</v>
      </c>
      <c r="T33" s="141">
        <f t="shared" si="8"/>
        <v>-7.7493818227270084E-2</v>
      </c>
      <c r="U33" s="141">
        <f t="shared" si="8"/>
        <v>-5.8916824816460052E-2</v>
      </c>
      <c r="V33" s="141">
        <f>AVERAGE(Q33:U33)</f>
        <v>-1.5012309295766935E-2</v>
      </c>
    </row>
    <row r="34" spans="2:22" x14ac:dyDescent="0.25">
      <c r="B34" s="123" t="s">
        <v>80</v>
      </c>
      <c r="C34" s="116"/>
      <c r="D34" s="116">
        <f t="shared" ref="D34:P34" si="9">D7/D31</f>
        <v>1.2628796602311982</v>
      </c>
      <c r="E34" s="116">
        <f t="shared" si="9"/>
        <v>1.0212618399020319</v>
      </c>
      <c r="F34" s="116">
        <f t="shared" si="9"/>
        <v>1.1639014122935805</v>
      </c>
      <c r="G34" s="116">
        <f t="shared" si="9"/>
        <v>1.3075509668387435</v>
      </c>
      <c r="H34" s="116">
        <f t="shared" si="9"/>
        <v>1.7230886041392961</v>
      </c>
      <c r="I34" s="116">
        <f t="shared" si="9"/>
        <v>1.3095050655915008</v>
      </c>
      <c r="J34" s="116">
        <f t="shared" si="9"/>
        <v>1.078354650971624</v>
      </c>
      <c r="K34" s="116">
        <f t="shared" si="9"/>
        <v>1.0874207024601577</v>
      </c>
      <c r="L34" s="116">
        <f t="shared" si="9"/>
        <v>1.157167971391222</v>
      </c>
      <c r="M34" s="116">
        <f t="shared" si="9"/>
        <v>0.82410128660863402</v>
      </c>
      <c r="N34" s="116">
        <f t="shared" si="9"/>
        <v>1.2457424386599907</v>
      </c>
      <c r="O34" s="117">
        <f t="shared" si="9"/>
        <v>1.0662116040955631</v>
      </c>
      <c r="P34" s="116">
        <f t="shared" si="9"/>
        <v>1.091186570011446</v>
      </c>
      <c r="Q34" s="116">
        <f>Q7/Q31</f>
        <v>0.97857910287402639</v>
      </c>
      <c r="R34" s="144">
        <f>R7/R31</f>
        <v>0.87728700785539793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2.5025799793601635</v>
      </c>
      <c r="D35" s="145">
        <f t="shared" ref="D35:R35" si="10">D7-D31</f>
        <v>17.69350780070458</v>
      </c>
      <c r="E35" s="145">
        <f t="shared" si="10"/>
        <v>1.7696307852314135</v>
      </c>
      <c r="F35" s="145">
        <f t="shared" si="10"/>
        <v>13.237145855194129</v>
      </c>
      <c r="G35" s="145">
        <f t="shared" si="10"/>
        <v>22.58029978586724</v>
      </c>
      <c r="H35" s="145">
        <f t="shared" si="10"/>
        <v>45.741500269832706</v>
      </c>
      <c r="I35" s="145">
        <f t="shared" si="10"/>
        <v>22.689859762675297</v>
      </c>
      <c r="J35" s="145">
        <f t="shared" si="10"/>
        <v>6.5395170142700323</v>
      </c>
      <c r="K35" s="145">
        <f t="shared" si="10"/>
        <v>7.0745589072282229</v>
      </c>
      <c r="L35" s="145">
        <f t="shared" si="10"/>
        <v>11.680625348967055</v>
      </c>
      <c r="M35" s="145">
        <f t="shared" si="10"/>
        <v>-13.020027624309392</v>
      </c>
      <c r="N35" s="145">
        <f t="shared" si="10"/>
        <v>16.767597087378633</v>
      </c>
      <c r="O35" s="146">
        <f t="shared" si="10"/>
        <v>3.6638924455825901</v>
      </c>
      <c r="P35" s="145">
        <f t="shared" si="10"/>
        <v>5.6825174825174827</v>
      </c>
      <c r="Q35" s="145">
        <f t="shared" si="10"/>
        <v>-1.291497975708495</v>
      </c>
      <c r="R35" s="147">
        <f t="shared" si="10"/>
        <v>-7.5534021551368369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2.0930051861321547E-2</v>
      </c>
      <c r="S41" s="163">
        <f>S33</f>
        <v>7.2929737689376953E-2</v>
      </c>
      <c r="T41" s="163">
        <f>T33</f>
        <v>-7.7493818227270084E-2</v>
      </c>
      <c r="U41" s="163">
        <f>U33</f>
        <v>-5.8916824816460052E-2</v>
      </c>
      <c r="V41" s="164">
        <f>V33</f>
        <v>-1.5012309295766935E-2</v>
      </c>
    </row>
    <row r="42" spans="2:22" x14ac:dyDescent="0.25">
      <c r="O42" s="152"/>
      <c r="P42" s="182" t="s">
        <v>85</v>
      </c>
      <c r="R42" s="166">
        <f>AVERAGE(Q34:R34)</f>
        <v>0.92793305536471216</v>
      </c>
      <c r="S42" s="167">
        <f t="shared" ref="S42:V43" si="11">R42</f>
        <v>0.92793305536471216</v>
      </c>
      <c r="T42" s="167">
        <f t="shared" si="11"/>
        <v>0.92793305536471216</v>
      </c>
      <c r="U42" s="167">
        <f t="shared" si="11"/>
        <v>0.92793305536471216</v>
      </c>
      <c r="V42" s="168">
        <f t="shared" si="11"/>
        <v>0.92793305536471216</v>
      </c>
    </row>
    <row r="43" spans="2:22" x14ac:dyDescent="0.25">
      <c r="O43" s="152"/>
      <c r="P43" s="182" t="s">
        <v>111</v>
      </c>
      <c r="R43" s="166">
        <f>AVERAGE(S33:V33)</f>
        <v>-1.9623303662530032E-2</v>
      </c>
      <c r="S43" s="167">
        <f t="shared" si="11"/>
        <v>-1.9623303662530032E-2</v>
      </c>
      <c r="T43" s="167">
        <f t="shared" si="11"/>
        <v>-1.9623303662530032E-2</v>
      </c>
      <c r="U43" s="167">
        <f t="shared" si="11"/>
        <v>-1.9623303662530032E-2</v>
      </c>
      <c r="V43" s="168">
        <f t="shared" si="11"/>
        <v>-1.9623303662530032E-2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54</v>
      </c>
      <c r="S45" s="174">
        <f>R45+(R45*S41)</f>
        <v>57.938205835226356</v>
      </c>
      <c r="T45" s="174">
        <f>S45+(S45*T41)</f>
        <v>53.448353043817164</v>
      </c>
      <c r="U45" s="174">
        <f>T45+(T45*U41)</f>
        <v>50.299345790806278</v>
      </c>
      <c r="V45" s="175">
        <f>U45+(U45*V41)</f>
        <v>49.544236454419959</v>
      </c>
    </row>
    <row r="46" spans="2:22" x14ac:dyDescent="0.25">
      <c r="M46" s="14"/>
      <c r="O46" s="152"/>
      <c r="P46" s="154" t="s">
        <v>89</v>
      </c>
      <c r="Q46" s="172"/>
      <c r="R46" s="173">
        <f>R45</f>
        <v>54</v>
      </c>
      <c r="S46" s="174">
        <f>S42*S31</f>
        <v>61.28299619352488</v>
      </c>
      <c r="T46" s="174">
        <f>T42*T31</f>
        <v>56.533942826081379</v>
      </c>
      <c r="U46" s="174">
        <f>U42*U31</f>
        <v>53.203142420413378</v>
      </c>
      <c r="V46" s="175">
        <f>V42*V31</f>
        <v>47.252748563276128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54</v>
      </c>
      <c r="S47" s="180">
        <f>R47*(1+S43)</f>
        <v>52.940341602223377</v>
      </c>
      <c r="T47" s="180">
        <f>S47*(1+T43)</f>
        <v>51.901477202964877</v>
      </c>
      <c r="U47" s="180">
        <f>T47*(1+U43)</f>
        <v>50.882998755277214</v>
      </c>
      <c r="V47" s="181">
        <f>U47*(1+V43)</f>
        <v>49.884506219442272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-6.75</v>
      </c>
      <c r="T51" s="223">
        <f>S51</f>
        <v>-6.75</v>
      </c>
      <c r="U51" s="223">
        <f>T51</f>
        <v>-6.75</v>
      </c>
      <c r="V51" s="224">
        <f>U51</f>
        <v>-6.75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2.0930051861321547E-2</v>
      </c>
      <c r="S54" s="163">
        <f>S41</f>
        <v>7.2929737689376953E-2</v>
      </c>
      <c r="T54" s="163">
        <f>T41</f>
        <v>-7.7493818227270084E-2</v>
      </c>
      <c r="U54" s="163">
        <f>U41</f>
        <v>-5.8916824816460052E-2</v>
      </c>
      <c r="V54" s="164">
        <f>V41</f>
        <v>-1.5012309295766935E-2</v>
      </c>
    </row>
    <row r="55" spans="15:22" x14ac:dyDescent="0.25">
      <c r="O55" s="152"/>
      <c r="P55" s="182" t="s">
        <v>85</v>
      </c>
      <c r="R55" s="166">
        <f t="shared" ref="R55:V56" si="12">R42</f>
        <v>0.92793305536471216</v>
      </c>
      <c r="S55" s="167">
        <f t="shared" si="12"/>
        <v>0.92793305536471216</v>
      </c>
      <c r="T55" s="167">
        <f t="shared" si="12"/>
        <v>0.92793305536471216</v>
      </c>
      <c r="U55" s="167">
        <f t="shared" si="12"/>
        <v>0.92793305536471216</v>
      </c>
      <c r="V55" s="168">
        <f t="shared" si="12"/>
        <v>0.92793305536471216</v>
      </c>
    </row>
    <row r="56" spans="15:22" x14ac:dyDescent="0.25">
      <c r="O56" s="152"/>
      <c r="P56" s="182" t="s">
        <v>111</v>
      </c>
      <c r="R56" s="166">
        <f t="shared" si="12"/>
        <v>-1.9623303662530032E-2</v>
      </c>
      <c r="S56" s="167">
        <f t="shared" si="12"/>
        <v>-1.9623303662530032E-2</v>
      </c>
      <c r="T56" s="167">
        <f t="shared" si="12"/>
        <v>-1.9623303662530032E-2</v>
      </c>
      <c r="U56" s="167">
        <f t="shared" si="12"/>
        <v>-1.9623303662530032E-2</v>
      </c>
      <c r="V56" s="168">
        <f t="shared" si="12"/>
        <v>-1.9623303662530032E-2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46</v>
      </c>
      <c r="S58" s="174">
        <f>S45+S51</f>
        <v>51.188205835226356</v>
      </c>
      <c r="T58" s="174">
        <f>T45+T51</f>
        <v>46.698353043817164</v>
      </c>
      <c r="U58" s="174">
        <f>U45+U51</f>
        <v>43.549345790806278</v>
      </c>
      <c r="V58" s="175">
        <f>V45+V51</f>
        <v>42.794236454419959</v>
      </c>
    </row>
    <row r="59" spans="15:22" x14ac:dyDescent="0.25">
      <c r="O59" s="152"/>
      <c r="P59" s="154" t="s">
        <v>89</v>
      </c>
      <c r="Q59" s="172"/>
      <c r="R59" s="173">
        <f>R58</f>
        <v>46</v>
      </c>
      <c r="S59" s="174">
        <f>S46+S51</f>
        <v>54.53299619352488</v>
      </c>
      <c r="T59" s="174">
        <f>T46+T51</f>
        <v>49.783942826081379</v>
      </c>
      <c r="U59" s="174">
        <f>U46+U51</f>
        <v>46.453142420413378</v>
      </c>
      <c r="V59" s="175">
        <f>V46+V51</f>
        <v>40.502748563276128</v>
      </c>
    </row>
    <row r="60" spans="15:22" ht="15.75" thickBot="1" x14ac:dyDescent="0.3">
      <c r="O60" s="176"/>
      <c r="P60" s="177" t="s">
        <v>88</v>
      </c>
      <c r="Q60" s="178"/>
      <c r="R60" s="179">
        <f>R59</f>
        <v>46</v>
      </c>
      <c r="S60" s="180">
        <f>S47+S51</f>
        <v>46.190341602223377</v>
      </c>
      <c r="T60" s="180">
        <f>T47+T51</f>
        <v>45.151477202964877</v>
      </c>
      <c r="U60" s="180">
        <f>U47+U51</f>
        <v>44.132998755277214</v>
      </c>
      <c r="V60" s="181">
        <f>V47+V51</f>
        <v>43.134506219442272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1ADA7-3B2D-4C8E-BA77-BC3FDCD70A14}">
  <dimension ref="B1:V60"/>
  <sheetViews>
    <sheetView topLeftCell="A28" workbookViewId="0">
      <selection activeCell="Z48" sqref="Z4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172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-1</v>
      </c>
      <c r="L4" s="237">
        <f t="shared" si="0"/>
        <v>-21</v>
      </c>
      <c r="M4" s="237">
        <f t="shared" si="0"/>
        <v>-11</v>
      </c>
      <c r="N4" s="237">
        <f>N8-N7</f>
        <v>-25</v>
      </c>
      <c r="O4" s="237">
        <f t="shared" si="0"/>
        <v>-27</v>
      </c>
      <c r="P4" s="237">
        <f t="shared" si="0"/>
        <v>-30</v>
      </c>
      <c r="Q4" s="237">
        <f t="shared" si="0"/>
        <v>-37</v>
      </c>
      <c r="R4" s="237">
        <f>R8-R7</f>
        <v>-7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'!B27</f>
        <v>53</v>
      </c>
      <c r="D7" s="80">
        <f>'LOAD-K and 1 by Elm '!C27</f>
        <v>41</v>
      </c>
      <c r="E7" s="80">
        <f>'LOAD-K and 1 by Elm '!D27</f>
        <v>31</v>
      </c>
      <c r="F7" s="81">
        <f>'LOAD-K and 1 by Elm '!E27</f>
        <v>46</v>
      </c>
      <c r="G7" s="81">
        <f>'LOAD-K and 1 by Elm '!F27</f>
        <v>42</v>
      </c>
      <c r="H7" s="81">
        <f>'LOAD-K and 1 by Elm '!G27</f>
        <v>37</v>
      </c>
      <c r="I7" s="81">
        <f>'LOAD-K and 1 by Elm '!H27</f>
        <v>47</v>
      </c>
      <c r="J7" s="81">
        <f>'LOAD-K and 1 by Elm '!I27</f>
        <v>60</v>
      </c>
      <c r="K7" s="81">
        <f>'LOAD-K and 1 by Elm '!J27</f>
        <v>91</v>
      </c>
      <c r="L7" s="82">
        <f>'LOAD-K and 1 by Elm '!K27</f>
        <v>102</v>
      </c>
      <c r="M7" s="82">
        <f>'LOAD-K and 1 by Elm '!L27</f>
        <v>74</v>
      </c>
      <c r="N7" s="82">
        <f>'LOAD-K and 1 by Elm '!M27</f>
        <v>97</v>
      </c>
      <c r="O7" s="81">
        <f>'LOAD-K and 1 by Elm '!N27</f>
        <v>95</v>
      </c>
      <c r="P7" s="82">
        <f>'LOAD-K and 1 by Elm '!O27</f>
        <v>95</v>
      </c>
      <c r="Q7" s="82">
        <f>'LOAD-K and 1 by Elm '!P27</f>
        <v>112</v>
      </c>
      <c r="R7" s="83">
        <f>'LOAD-K and 1 by Elm '!Q27</f>
        <v>91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'!B102</f>
        <v>0</v>
      </c>
      <c r="D8" s="80">
        <f>'LOAD-K and 1 by Elm '!C102</f>
        <v>0</v>
      </c>
      <c r="E8" s="80">
        <f>'LOAD-K and 1 by Elm '!D102</f>
        <v>0</v>
      </c>
      <c r="F8" s="81">
        <f>'LOAD-K and 1 by Elm '!E102</f>
        <v>0</v>
      </c>
      <c r="G8" s="81">
        <f>'LOAD-K and 1 by Elm '!F102</f>
        <v>0</v>
      </c>
      <c r="H8" s="81">
        <f>'LOAD-K and 1 by Elm '!G102</f>
        <v>0</v>
      </c>
      <c r="I8" s="81">
        <f>'LOAD-K and 1 by Elm '!H102</f>
        <v>0</v>
      </c>
      <c r="J8" s="81">
        <f>'LOAD-K and 1 by Elm '!I102</f>
        <v>58</v>
      </c>
      <c r="K8" s="81">
        <f>'LOAD-K and 1 by Elm '!J102</f>
        <v>90</v>
      </c>
      <c r="L8" s="82">
        <f>'LOAD-K and 1 by Elm '!K102</f>
        <v>81</v>
      </c>
      <c r="M8" s="82">
        <f>'LOAD-K and 1 by Elm '!L102</f>
        <v>63</v>
      </c>
      <c r="N8" s="82">
        <f>'LOAD-K and 1 by Elm '!M102</f>
        <v>72</v>
      </c>
      <c r="O8" s="81">
        <f>'LOAD-K and 1 by Elm '!N102</f>
        <v>68</v>
      </c>
      <c r="P8" s="82">
        <f>'LOAD-K and 1 by Elm '!O102</f>
        <v>65</v>
      </c>
      <c r="Q8" s="82">
        <f>'LOAD-K and 1 by Elm '!P102</f>
        <v>75</v>
      </c>
      <c r="R8" s="83">
        <f>'LOAD-K and 1 by Elm '!Q102</f>
        <v>84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'!B65</f>
        <v>0</v>
      </c>
      <c r="D9" s="86">
        <f>'LOAD-K and 1 by Elm '!C65</f>
        <v>0</v>
      </c>
      <c r="E9" s="86">
        <f>'LOAD-K and 1 by Elm '!D65</f>
        <v>0</v>
      </c>
      <c r="F9" s="87">
        <f>'LOAD-K and 1 by Elm '!E65</f>
        <v>0</v>
      </c>
      <c r="G9" s="87">
        <f>'LOAD-K and 1 by Elm '!F65</f>
        <v>31</v>
      </c>
      <c r="H9" s="87">
        <f>'LOAD-K and 1 by Elm '!G65</f>
        <v>48</v>
      </c>
      <c r="I9" s="87">
        <f>'LOAD-K and 1 by Elm '!H65</f>
        <v>45</v>
      </c>
      <c r="J9" s="87">
        <f>'LOAD-K and 1 by Elm '!I65</f>
        <v>60</v>
      </c>
      <c r="K9" s="87">
        <f>'LOAD-K and 1 by Elm '!J65</f>
        <v>77</v>
      </c>
      <c r="L9" s="87">
        <f>'LOAD-K and 1 by Elm '!K65</f>
        <v>103</v>
      </c>
      <c r="M9" s="87">
        <f>'LOAD-K and 1 by Elm '!L65</f>
        <v>110</v>
      </c>
      <c r="N9" s="87">
        <f>'LOAD-K and 1 by Elm '!M65</f>
        <v>85</v>
      </c>
      <c r="O9" s="87">
        <f>'LOAD-K and 1 by Elm '!N65</f>
        <v>109</v>
      </c>
      <c r="P9" s="87">
        <f>'LOAD-K and 1 by Elm '!O65</f>
        <v>97</v>
      </c>
      <c r="Q9" s="88">
        <f>'LOAD-K and 1 by Elm '!P65</f>
        <v>92</v>
      </c>
      <c r="R9" s="89">
        <f>'LOAD-K and 1 by Elm '!Q65</f>
        <v>112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-12</v>
      </c>
      <c r="E10" s="91">
        <f t="shared" si="1"/>
        <v>-10</v>
      </c>
      <c r="F10" s="91">
        <f t="shared" si="1"/>
        <v>15</v>
      </c>
      <c r="G10" s="91">
        <f t="shared" si="1"/>
        <v>-4</v>
      </c>
      <c r="H10" s="91">
        <f t="shared" si="1"/>
        <v>-5</v>
      </c>
      <c r="I10" s="92">
        <f t="shared" si="1"/>
        <v>10</v>
      </c>
      <c r="J10" s="93">
        <f t="shared" si="1"/>
        <v>13</v>
      </c>
      <c r="K10" s="93">
        <f t="shared" si="1"/>
        <v>31</v>
      </c>
      <c r="L10" s="93">
        <f t="shared" si="1"/>
        <v>11</v>
      </c>
      <c r="M10" s="93">
        <f t="shared" si="1"/>
        <v>-28</v>
      </c>
      <c r="N10" s="93">
        <f t="shared" si="1"/>
        <v>23</v>
      </c>
      <c r="O10" s="93">
        <f t="shared" si="1"/>
        <v>-2</v>
      </c>
      <c r="P10" s="93">
        <f t="shared" si="1"/>
        <v>0</v>
      </c>
      <c r="Q10" s="93">
        <f t="shared" si="1"/>
        <v>17</v>
      </c>
      <c r="R10" s="94">
        <f t="shared" si="1"/>
        <v>-21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-0.22641509433962265</v>
      </c>
      <c r="E11" s="95">
        <f t="shared" si="2"/>
        <v>-0.24390243902439024</v>
      </c>
      <c r="F11" s="95">
        <f t="shared" si="2"/>
        <v>0.4838709677419355</v>
      </c>
      <c r="G11" s="95">
        <f t="shared" si="2"/>
        <v>-8.6956521739130432E-2</v>
      </c>
      <c r="H11" s="95">
        <f t="shared" si="2"/>
        <v>-0.11904761904761904</v>
      </c>
      <c r="I11" s="95">
        <f t="shared" si="2"/>
        <v>0.27027027027027029</v>
      </c>
      <c r="J11" s="96">
        <f t="shared" si="2"/>
        <v>0.27659574468085107</v>
      </c>
      <c r="K11" s="96">
        <f t="shared" si="2"/>
        <v>0.51666666666666672</v>
      </c>
      <c r="L11" s="96">
        <f t="shared" si="2"/>
        <v>0.12087912087912088</v>
      </c>
      <c r="M11" s="96">
        <f t="shared" si="2"/>
        <v>-0.27450980392156865</v>
      </c>
      <c r="N11" s="97">
        <f t="shared" si="2"/>
        <v>0.3108108108108108</v>
      </c>
      <c r="O11" s="98">
        <f t="shared" si="2"/>
        <v>-2.0618556701030927E-2</v>
      </c>
      <c r="P11" s="97">
        <f t="shared" si="2"/>
        <v>0</v>
      </c>
      <c r="Q11" s="97">
        <f t="shared" si="2"/>
        <v>0.17894736842105263</v>
      </c>
      <c r="R11" s="99">
        <f t="shared" si="2"/>
        <v>-0.1875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Elem'!C27</f>
        <v>36</v>
      </c>
      <c r="D16" s="112">
        <f>'LOAD-Births by Elem'!D27</f>
        <v>44</v>
      </c>
      <c r="E16" s="112">
        <f>'LOAD-Births by Elem'!E27</f>
        <v>34</v>
      </c>
      <c r="F16" s="112">
        <f>'LOAD-Births by Elem'!F27</f>
        <v>39</v>
      </c>
      <c r="G16" s="112">
        <f>'LOAD-Births by Elem'!G27</f>
        <v>40</v>
      </c>
      <c r="H16" s="112">
        <f>'LOAD-Births by Elem'!H27</f>
        <v>31</v>
      </c>
      <c r="I16" s="112">
        <f>'LOAD-Births by Elem'!I27</f>
        <v>38</v>
      </c>
      <c r="J16" s="112">
        <f>'LOAD-Births by Elem'!J27</f>
        <v>27</v>
      </c>
      <c r="K16" s="112">
        <f>'LOAD-Births by Elem'!K27</f>
        <v>24</v>
      </c>
      <c r="L16" s="112">
        <f>'LOAD-Births by Elem'!L27</f>
        <v>33</v>
      </c>
      <c r="M16" s="112">
        <f>'LOAD-Births by Elem'!M27</f>
        <v>28</v>
      </c>
      <c r="N16" s="112">
        <f>'LOAD-Births by Elem'!N27</f>
        <v>36</v>
      </c>
      <c r="O16" s="112">
        <f>'LOAD-Births by Elem'!O27</f>
        <v>52</v>
      </c>
      <c r="P16" s="112">
        <f>'LOAD-Births by Elem'!P27</f>
        <v>44</v>
      </c>
      <c r="Q16" s="112">
        <f>'LOAD-Births by Elem'!Q27</f>
        <v>61</v>
      </c>
      <c r="R16" s="206">
        <f>'LOAD-Births by Elem'!R27</f>
        <v>47</v>
      </c>
      <c r="S16" s="112">
        <f>'LOAD-Births by Elem'!S27</f>
        <v>66</v>
      </c>
      <c r="T16" s="112">
        <f>'LOAD-Births by Elem'!T27</f>
        <v>92</v>
      </c>
      <c r="U16" s="112">
        <f>'LOAD-Births by Elem'!U27</f>
        <v>75</v>
      </c>
      <c r="V16" s="113">
        <f>'LOAD-Births by Elem'!V27</f>
        <v>73</v>
      </c>
    </row>
    <row r="17" spans="2:22" x14ac:dyDescent="0.25">
      <c r="B17" s="115" t="s">
        <v>71</v>
      </c>
      <c r="C17" s="116">
        <f>C7/C16</f>
        <v>1.4722222222222223</v>
      </c>
      <c r="D17" s="116">
        <f t="shared" ref="D17:R17" si="3">D7/D16</f>
        <v>0.93181818181818177</v>
      </c>
      <c r="E17" s="116">
        <f t="shared" si="3"/>
        <v>0.91176470588235292</v>
      </c>
      <c r="F17" s="116">
        <f t="shared" si="3"/>
        <v>1.1794871794871795</v>
      </c>
      <c r="G17" s="116">
        <f t="shared" si="3"/>
        <v>1.05</v>
      </c>
      <c r="H17" s="116">
        <f t="shared" si="3"/>
        <v>1.1935483870967742</v>
      </c>
      <c r="I17" s="116">
        <f t="shared" si="3"/>
        <v>1.236842105263158</v>
      </c>
      <c r="J17" s="116">
        <f t="shared" si="3"/>
        <v>2.2222222222222223</v>
      </c>
      <c r="K17" s="116">
        <f t="shared" si="3"/>
        <v>3.7916666666666665</v>
      </c>
      <c r="L17" s="116">
        <f t="shared" si="3"/>
        <v>3.0909090909090908</v>
      </c>
      <c r="M17" s="116">
        <f t="shared" si="3"/>
        <v>2.6428571428571428</v>
      </c>
      <c r="N17" s="116">
        <f t="shared" si="3"/>
        <v>2.6944444444444446</v>
      </c>
      <c r="O17" s="117">
        <f t="shared" si="3"/>
        <v>1.8269230769230769</v>
      </c>
      <c r="P17" s="116">
        <f t="shared" si="3"/>
        <v>2.1590909090909092</v>
      </c>
      <c r="Q17" s="116">
        <f t="shared" si="3"/>
        <v>1.8360655737704918</v>
      </c>
      <c r="R17" s="118">
        <f t="shared" si="3"/>
        <v>1.9361702127659575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Elem'!B27</f>
        <v>61</v>
      </c>
      <c r="D20" s="113">
        <f>'LOAD-Births by Elem'!C27</f>
        <v>36</v>
      </c>
      <c r="E20" s="113">
        <f>'LOAD-Births by Elem'!D27</f>
        <v>44</v>
      </c>
      <c r="F20" s="113">
        <f>'LOAD-Births by Elem'!E27</f>
        <v>34</v>
      </c>
      <c r="G20" s="113">
        <f>'LOAD-Births by Elem'!F27</f>
        <v>39</v>
      </c>
      <c r="H20" s="113">
        <f>'LOAD-Births by Elem'!G27</f>
        <v>40</v>
      </c>
      <c r="I20" s="113">
        <f>'LOAD-Births by Elem'!H27</f>
        <v>31</v>
      </c>
      <c r="J20" s="113">
        <f>'LOAD-Births by Elem'!I27</f>
        <v>38</v>
      </c>
      <c r="K20" s="113">
        <f>'LOAD-Births by Elem'!J27</f>
        <v>27</v>
      </c>
      <c r="L20" s="113">
        <f>'LOAD-Births by Elem'!K27</f>
        <v>24</v>
      </c>
      <c r="M20" s="113">
        <f>'LOAD-Births by Elem'!L27</f>
        <v>33</v>
      </c>
      <c r="N20" s="113">
        <f>'LOAD-Births by Elem'!M27</f>
        <v>28</v>
      </c>
      <c r="O20" s="113">
        <f>'LOAD-Births by Elem'!N27</f>
        <v>36</v>
      </c>
      <c r="P20" s="113">
        <f>'LOAD-Births by Elem'!O27</f>
        <v>52</v>
      </c>
      <c r="Q20" s="113">
        <f>'LOAD-Births by Elem'!P27</f>
        <v>44</v>
      </c>
      <c r="R20" s="114">
        <f>'LOAD-Births by Elem'!Q27</f>
        <v>61</v>
      </c>
      <c r="S20" s="113">
        <f>'LOAD-Births by Elem'!R27</f>
        <v>47</v>
      </c>
      <c r="T20" s="113">
        <f>'LOAD-Births by Elem'!S27</f>
        <v>66</v>
      </c>
      <c r="U20" s="113">
        <f>'LOAD-Births by Elem'!T27</f>
        <v>92</v>
      </c>
      <c r="V20" s="113">
        <f>'LOAD-Births by Elem'!U27</f>
        <v>75</v>
      </c>
    </row>
    <row r="21" spans="2:22" x14ac:dyDescent="0.25">
      <c r="B21" s="115" t="s">
        <v>71</v>
      </c>
      <c r="C21" s="116">
        <f>C20/C7</f>
        <v>1.1509433962264151</v>
      </c>
      <c r="D21" s="116">
        <f t="shared" ref="D21:R21" si="4">D20/D7</f>
        <v>0.87804878048780488</v>
      </c>
      <c r="E21" s="116">
        <f t="shared" si="4"/>
        <v>1.4193548387096775</v>
      </c>
      <c r="F21" s="116">
        <f t="shared" si="4"/>
        <v>0.73913043478260865</v>
      </c>
      <c r="G21" s="116">
        <f t="shared" si="4"/>
        <v>0.9285714285714286</v>
      </c>
      <c r="H21" s="116">
        <f t="shared" si="4"/>
        <v>1.0810810810810811</v>
      </c>
      <c r="I21" s="116">
        <f t="shared" si="4"/>
        <v>0.65957446808510634</v>
      </c>
      <c r="J21" s="116">
        <f t="shared" si="4"/>
        <v>0.6333333333333333</v>
      </c>
      <c r="K21" s="116">
        <f t="shared" si="4"/>
        <v>0.2967032967032967</v>
      </c>
      <c r="L21" s="116">
        <f t="shared" si="4"/>
        <v>0.23529411764705882</v>
      </c>
      <c r="M21" s="116">
        <f>M20/M7</f>
        <v>0.44594594594594594</v>
      </c>
      <c r="N21" s="116">
        <f t="shared" si="4"/>
        <v>0.28865979381443296</v>
      </c>
      <c r="O21" s="117">
        <f t="shared" si="4"/>
        <v>0.37894736842105264</v>
      </c>
      <c r="P21" s="116">
        <f>P20/P7</f>
        <v>0.54736842105263162</v>
      </c>
      <c r="Q21" s="116">
        <f t="shared" si="4"/>
        <v>0.39285714285714285</v>
      </c>
      <c r="R21" s="118">
        <f t="shared" si="4"/>
        <v>0.67032967032967028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44.987100103199175</v>
      </c>
      <c r="D31" s="134">
        <f t="shared" ref="D31:V31" si="6">(D25*D16)+(D27*D20)</f>
        <v>41.666834423754402</v>
      </c>
      <c r="E31" s="134">
        <f t="shared" si="6"/>
        <v>37.19396775871035</v>
      </c>
      <c r="F31" s="134">
        <f t="shared" si="6"/>
        <v>37.228751311647429</v>
      </c>
      <c r="G31" s="134">
        <f t="shared" si="6"/>
        <v>39.745182012847962</v>
      </c>
      <c r="H31" s="134">
        <f t="shared" si="6"/>
        <v>33.948192120885054</v>
      </c>
      <c r="I31" s="134">
        <f t="shared" si="6"/>
        <v>35.757820927723841</v>
      </c>
      <c r="J31" s="134">
        <f t="shared" si="6"/>
        <v>30.504390779363334</v>
      </c>
      <c r="K31" s="134">
        <f t="shared" si="6"/>
        <v>24.971542401821285</v>
      </c>
      <c r="L31" s="134">
        <f t="shared" si="6"/>
        <v>29.877721943048577</v>
      </c>
      <c r="M31" s="134">
        <f t="shared" si="6"/>
        <v>29.167127071823209</v>
      </c>
      <c r="N31" s="134">
        <f t="shared" si="6"/>
        <v>33.66990291262136</v>
      </c>
      <c r="O31" s="135">
        <f t="shared" si="6"/>
        <v>46.663252240717028</v>
      </c>
      <c r="P31" s="134">
        <f t="shared" si="6"/>
        <v>46.833566433566432</v>
      </c>
      <c r="Q31" s="134">
        <f t="shared" si="6"/>
        <v>55.611336032388657</v>
      </c>
      <c r="R31" s="136">
        <f t="shared" si="6"/>
        <v>51.418917477233983</v>
      </c>
      <c r="S31" s="134">
        <f>(S25*S16)+(S27*S20)</f>
        <v>59.863709442526947</v>
      </c>
      <c r="T31" s="134">
        <f t="shared" si="6"/>
        <v>83.603309081718038</v>
      </c>
      <c r="U31" s="134">
        <f t="shared" si="6"/>
        <v>80.517289065505011</v>
      </c>
      <c r="V31" s="134">
        <f t="shared" si="6"/>
        <v>73.661982368393808</v>
      </c>
    </row>
    <row r="32" spans="2:22" x14ac:dyDescent="0.25">
      <c r="B32" s="137" t="s">
        <v>78</v>
      </c>
      <c r="C32" s="138"/>
      <c r="D32" s="138">
        <f t="shared" ref="D32:V32" si="7">D31-C31</f>
        <v>-3.3202656794447734</v>
      </c>
      <c r="E32" s="138">
        <f t="shared" si="7"/>
        <v>-4.4728666650440516</v>
      </c>
      <c r="F32" s="138">
        <f t="shared" si="7"/>
        <v>3.4783552937078355E-2</v>
      </c>
      <c r="G32" s="138">
        <f t="shared" si="7"/>
        <v>2.5164307012005338</v>
      </c>
      <c r="H32" s="138">
        <f t="shared" si="7"/>
        <v>-5.7969898919629088</v>
      </c>
      <c r="I32" s="138">
        <f t="shared" si="7"/>
        <v>1.8096288068387878</v>
      </c>
      <c r="J32" s="138">
        <f t="shared" si="7"/>
        <v>-5.2534301483605077</v>
      </c>
      <c r="K32" s="138">
        <f t="shared" si="7"/>
        <v>-5.5328483775420487</v>
      </c>
      <c r="L32" s="138">
        <f t="shared" si="7"/>
        <v>4.9061795412272922</v>
      </c>
      <c r="M32" s="138">
        <f t="shared" si="7"/>
        <v>-0.7105948712253678</v>
      </c>
      <c r="N32" s="138">
        <f t="shared" si="7"/>
        <v>4.5027758407981509</v>
      </c>
      <c r="O32" s="138">
        <f t="shared" si="7"/>
        <v>12.993349328095668</v>
      </c>
      <c r="P32" s="138">
        <f t="shared" si="7"/>
        <v>0.17031419284940341</v>
      </c>
      <c r="Q32" s="138">
        <f t="shared" si="7"/>
        <v>8.7777695988222249</v>
      </c>
      <c r="R32" s="139">
        <f t="shared" si="7"/>
        <v>-4.1924185551546742</v>
      </c>
      <c r="S32" s="138">
        <f t="shared" si="7"/>
        <v>8.4447919652929642</v>
      </c>
      <c r="T32" s="138">
        <f t="shared" si="7"/>
        <v>23.739599639191091</v>
      </c>
      <c r="U32" s="138">
        <f t="shared" si="7"/>
        <v>-3.0860200162130269</v>
      </c>
      <c r="V32" s="138">
        <f t="shared" si="7"/>
        <v>-6.8553066971112031</v>
      </c>
    </row>
    <row r="33" spans="2:22" x14ac:dyDescent="0.25">
      <c r="B33" s="140" t="s">
        <v>79</v>
      </c>
      <c r="C33" s="141"/>
      <c r="D33" s="141">
        <f t="shared" ref="D33:V33" si="8">D32/C31</f>
        <v>-7.3804838983356894E-2</v>
      </c>
      <c r="E33" s="141">
        <f t="shared" si="8"/>
        <v>-0.10734836775826809</v>
      </c>
      <c r="F33" s="141">
        <f t="shared" si="8"/>
        <v>9.3519339379790939E-4</v>
      </c>
      <c r="G33" s="141">
        <f t="shared" si="8"/>
        <v>6.7593744419067861E-2</v>
      </c>
      <c r="H33" s="141">
        <f t="shared" si="8"/>
        <v>-0.14585390224377343</v>
      </c>
      <c r="I33" s="141">
        <f t="shared" si="8"/>
        <v>5.330560167666476E-2</v>
      </c>
      <c r="J33" s="141">
        <f t="shared" si="8"/>
        <v>-0.14691695444694744</v>
      </c>
      <c r="K33" s="141">
        <f t="shared" si="8"/>
        <v>-0.18137875355586847</v>
      </c>
      <c r="L33" s="141">
        <f t="shared" si="8"/>
        <v>0.19647082516094252</v>
      </c>
      <c r="M33" s="141">
        <f t="shared" si="8"/>
        <v>-2.3783435449994089E-2</v>
      </c>
      <c r="N33" s="141">
        <f t="shared" si="8"/>
        <v>0.15437844905705644</v>
      </c>
      <c r="O33" s="142">
        <f t="shared" si="8"/>
        <v>0.38590397370064988</v>
      </c>
      <c r="P33" s="141">
        <f t="shared" si="8"/>
        <v>3.6498568931891138E-3</v>
      </c>
      <c r="Q33" s="141">
        <f t="shared" si="8"/>
        <v>0.18742475252815777</v>
      </c>
      <c r="R33" s="143">
        <f t="shared" si="8"/>
        <v>-7.5387840937915312E-2</v>
      </c>
      <c r="S33" s="141">
        <f t="shared" si="8"/>
        <v>0.16423511772747731</v>
      </c>
      <c r="T33" s="141">
        <f t="shared" si="8"/>
        <v>0.39656078549530333</v>
      </c>
      <c r="U33" s="141">
        <f t="shared" si="8"/>
        <v>-3.6912653938094689E-2</v>
      </c>
      <c r="V33" s="141">
        <f t="shared" si="8"/>
        <v>-8.5140803629566483E-2</v>
      </c>
    </row>
    <row r="34" spans="2:22" x14ac:dyDescent="0.25">
      <c r="B34" s="123" t="s">
        <v>80</v>
      </c>
      <c r="C34" s="116"/>
      <c r="D34" s="116">
        <f t="shared" ref="D34:R34" si="9">D7/D31</f>
        <v>0.98399603826456672</v>
      </c>
      <c r="E34" s="116">
        <f t="shared" si="9"/>
        <v>0.83346848610256696</v>
      </c>
      <c r="F34" s="116">
        <f t="shared" si="9"/>
        <v>1.2356041602074466</v>
      </c>
      <c r="G34" s="116">
        <f t="shared" si="9"/>
        <v>1.0567318571197672</v>
      </c>
      <c r="H34" s="116">
        <f t="shared" si="9"/>
        <v>1.0898960353543381</v>
      </c>
      <c r="I34" s="116">
        <f t="shared" si="9"/>
        <v>1.3143977675541141</v>
      </c>
      <c r="J34" s="116">
        <f t="shared" si="9"/>
        <v>1.9669299555587545</v>
      </c>
      <c r="K34" s="116">
        <f t="shared" si="9"/>
        <v>3.6441481481481484</v>
      </c>
      <c r="L34" s="116">
        <f t="shared" si="9"/>
        <v>3.4139148960026908</v>
      </c>
      <c r="M34" s="116">
        <f t="shared" si="9"/>
        <v>2.5371028081640379</v>
      </c>
      <c r="N34" s="116">
        <f t="shared" si="9"/>
        <v>2.8809111880046134</v>
      </c>
      <c r="O34" s="117">
        <f t="shared" si="9"/>
        <v>2.0358632422346616</v>
      </c>
      <c r="P34" s="116">
        <f t="shared" si="9"/>
        <v>2.0284596547811025</v>
      </c>
      <c r="Q34" s="116">
        <f>Q7/Q31</f>
        <v>2.0139778683750729</v>
      </c>
      <c r="R34" s="144">
        <f t="shared" si="9"/>
        <v>1.7697766593450897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8.0128998968008247</v>
      </c>
      <c r="D35" s="145">
        <f t="shared" ref="D35:R35" si="10">D7-D31</f>
        <v>-0.66683442375440194</v>
      </c>
      <c r="E35" s="145">
        <f t="shared" si="10"/>
        <v>-6.1939677587103503</v>
      </c>
      <c r="F35" s="145">
        <f t="shared" si="10"/>
        <v>8.7712486883525713</v>
      </c>
      <c r="G35" s="145">
        <f t="shared" si="10"/>
        <v>2.2548179871520375</v>
      </c>
      <c r="H35" s="145">
        <f t="shared" si="10"/>
        <v>3.0518078791149463</v>
      </c>
      <c r="I35" s="145">
        <f t="shared" si="10"/>
        <v>11.242179072276159</v>
      </c>
      <c r="J35" s="145">
        <f t="shared" si="10"/>
        <v>29.495609220636666</v>
      </c>
      <c r="K35" s="145">
        <f t="shared" si="10"/>
        <v>66.028457598178719</v>
      </c>
      <c r="L35" s="145">
        <f t="shared" si="10"/>
        <v>72.122278056951416</v>
      </c>
      <c r="M35" s="145">
        <f t="shared" si="10"/>
        <v>44.832872928176791</v>
      </c>
      <c r="N35" s="145">
        <f t="shared" si="10"/>
        <v>63.33009708737864</v>
      </c>
      <c r="O35" s="146">
        <f t="shared" si="10"/>
        <v>48.336747759282972</v>
      </c>
      <c r="P35" s="145">
        <f t="shared" si="10"/>
        <v>48.166433566433568</v>
      </c>
      <c r="Q35" s="145">
        <f t="shared" si="10"/>
        <v>56.388663967611343</v>
      </c>
      <c r="R35" s="147">
        <f t="shared" si="10"/>
        <v>39.581082522766017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82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-7.5387840937915312E-2</v>
      </c>
      <c r="S41" s="163">
        <f>S33</f>
        <v>0.16423511772747731</v>
      </c>
      <c r="T41" s="163">
        <f>T33</f>
        <v>0.39656078549530333</v>
      </c>
      <c r="U41" s="163">
        <f>U33</f>
        <v>-3.6912653938094689E-2</v>
      </c>
      <c r="V41" s="164">
        <f>V33</f>
        <v>-8.5140803629566483E-2</v>
      </c>
    </row>
    <row r="42" spans="2:22" x14ac:dyDescent="0.25">
      <c r="O42" s="152"/>
      <c r="P42" s="182" t="s">
        <v>85</v>
      </c>
      <c r="R42" s="166">
        <f>AVERAGE(O34:R34)</f>
        <v>1.9620193561839816</v>
      </c>
      <c r="S42" s="167">
        <f t="shared" ref="S42:V43" si="11">R42</f>
        <v>1.9620193561839816</v>
      </c>
      <c r="T42" s="167">
        <f t="shared" si="11"/>
        <v>1.9620193561839816</v>
      </c>
      <c r="U42" s="167">
        <f t="shared" si="11"/>
        <v>1.9620193561839816</v>
      </c>
      <c r="V42" s="168">
        <f t="shared" si="11"/>
        <v>1.9620193561839816</v>
      </c>
    </row>
    <row r="43" spans="2:22" x14ac:dyDescent="0.25">
      <c r="O43" s="152"/>
      <c r="P43" s="182" t="s">
        <v>111</v>
      </c>
      <c r="R43" s="166">
        <f>AVERAGE(R33:V33)</f>
        <v>7.2670920943440825E-2</v>
      </c>
      <c r="S43" s="167">
        <f t="shared" si="11"/>
        <v>7.2670920943440825E-2</v>
      </c>
      <c r="T43" s="167">
        <f t="shared" si="11"/>
        <v>7.2670920943440825E-2</v>
      </c>
      <c r="U43" s="167">
        <f t="shared" si="11"/>
        <v>7.2670920943440825E-2</v>
      </c>
      <c r="V43" s="168">
        <f t="shared" si="11"/>
        <v>7.2670920943440825E-2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91</v>
      </c>
      <c r="S45" s="174">
        <f>R45+(R45*S41)</f>
        <v>105.94539571320044</v>
      </c>
      <c r="T45" s="174">
        <f>S45+(S45*T41)</f>
        <v>147.95918505683795</v>
      </c>
      <c r="U45" s="174">
        <f>T45+(T45*U41)</f>
        <v>142.49761886187238</v>
      </c>
      <c r="V45" s="175">
        <f>U45+(U45*V41)</f>
        <v>130.36525707667289</v>
      </c>
    </row>
    <row r="46" spans="2:22" x14ac:dyDescent="0.25">
      <c r="M46" s="14"/>
      <c r="O46" s="152"/>
      <c r="P46" s="154" t="s">
        <v>89</v>
      </c>
      <c r="Q46" s="172"/>
      <c r="R46" s="173">
        <f>R45</f>
        <v>91</v>
      </c>
      <c r="S46" s="174">
        <f>S42*S31</f>
        <v>117.45375665921166</v>
      </c>
      <c r="T46" s="174">
        <f>T42*T31</f>
        <v>164.03131065936284</v>
      </c>
      <c r="U46" s="174">
        <f>U42*U31</f>
        <v>157.97647965398167</v>
      </c>
      <c r="V46" s="175">
        <f>V42*V31</f>
        <v>144.52623522167181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91</v>
      </c>
      <c r="S47" s="180">
        <f>R47*(1+S43)</f>
        <v>97.613053805853113</v>
      </c>
      <c r="T47" s="180">
        <f>S47*(1+T43)</f>
        <v>104.70668432202611</v>
      </c>
      <c r="U47" s="180">
        <f>T47*(1+U43)</f>
        <v>112.31581550064189</v>
      </c>
      <c r="V47" s="181">
        <f>U47*(1+V43)</f>
        <v>120.47790924958713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AVERAGE(O4:R4)</f>
        <v>-25.25</v>
      </c>
      <c r="T51" s="223">
        <f>S51</f>
        <v>-25.25</v>
      </c>
      <c r="U51" s="223">
        <f>T51</f>
        <v>-25.25</v>
      </c>
      <c r="V51" s="224">
        <f>U51</f>
        <v>-25.25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-7.5387840937915312E-2</v>
      </c>
      <c r="S54" s="163">
        <f>S41</f>
        <v>0.16423511772747731</v>
      </c>
      <c r="T54" s="163">
        <f>T41</f>
        <v>0.39656078549530333</v>
      </c>
      <c r="U54" s="163">
        <f>U41</f>
        <v>-3.6912653938094689E-2</v>
      </c>
      <c r="V54" s="164">
        <f>V41</f>
        <v>-8.5140803629566483E-2</v>
      </c>
    </row>
    <row r="55" spans="15:22" x14ac:dyDescent="0.25">
      <c r="O55" s="152"/>
      <c r="P55" s="182" t="s">
        <v>85</v>
      </c>
      <c r="R55" s="166">
        <f t="shared" ref="R55:V56" si="12">R42</f>
        <v>1.9620193561839816</v>
      </c>
      <c r="S55" s="167">
        <f t="shared" si="12"/>
        <v>1.9620193561839816</v>
      </c>
      <c r="T55" s="167">
        <f t="shared" si="12"/>
        <v>1.9620193561839816</v>
      </c>
      <c r="U55" s="167">
        <f t="shared" si="12"/>
        <v>1.9620193561839816</v>
      </c>
      <c r="V55" s="168">
        <f t="shared" si="12"/>
        <v>1.9620193561839816</v>
      </c>
    </row>
    <row r="56" spans="15:22" x14ac:dyDescent="0.25">
      <c r="O56" s="152"/>
      <c r="P56" s="182" t="s">
        <v>111</v>
      </c>
      <c r="R56" s="166">
        <f t="shared" si="12"/>
        <v>7.2670920943440825E-2</v>
      </c>
      <c r="S56" s="167">
        <f t="shared" si="12"/>
        <v>7.2670920943440825E-2</v>
      </c>
      <c r="T56" s="167">
        <f t="shared" si="12"/>
        <v>7.2670920943440825E-2</v>
      </c>
      <c r="U56" s="167">
        <f t="shared" si="12"/>
        <v>7.2670920943440825E-2</v>
      </c>
      <c r="V56" s="168">
        <f t="shared" si="12"/>
        <v>7.2670920943440825E-2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84</v>
      </c>
      <c r="S58" s="174">
        <f>S45+S51</f>
        <v>80.69539571320044</v>
      </c>
      <c r="T58" s="174">
        <f>T45+T51</f>
        <v>122.70918505683795</v>
      </c>
      <c r="U58" s="174">
        <f>U45+U51</f>
        <v>117.24761886187238</v>
      </c>
      <c r="V58" s="175">
        <f>V45+V51</f>
        <v>105.11525707667289</v>
      </c>
    </row>
    <row r="59" spans="15:22" x14ac:dyDescent="0.25">
      <c r="O59" s="152"/>
      <c r="P59" s="154" t="s">
        <v>89</v>
      </c>
      <c r="Q59" s="172"/>
      <c r="R59" s="173">
        <f>R58</f>
        <v>84</v>
      </c>
      <c r="S59" s="174">
        <f>S46+S51</f>
        <v>92.203756659211663</v>
      </c>
      <c r="T59" s="174">
        <f>T46+T51</f>
        <v>138.78131065936284</v>
      </c>
      <c r="U59" s="174">
        <f>U46+U51</f>
        <v>132.72647965398167</v>
      </c>
      <c r="V59" s="175">
        <f>V46+V51</f>
        <v>119.27623522167181</v>
      </c>
    </row>
    <row r="60" spans="15:22" ht="15.75" thickBot="1" x14ac:dyDescent="0.3">
      <c r="O60" s="176"/>
      <c r="P60" s="177" t="s">
        <v>88</v>
      </c>
      <c r="Q60" s="178"/>
      <c r="R60" s="179">
        <f>R59</f>
        <v>84</v>
      </c>
      <c r="S60" s="180">
        <f>S47+S51</f>
        <v>72.363053805853113</v>
      </c>
      <c r="T60" s="180">
        <f>T47+T51</f>
        <v>79.456684322026106</v>
      </c>
      <c r="U60" s="180">
        <f>U47+U51</f>
        <v>87.065815500641889</v>
      </c>
      <c r="V60" s="181">
        <f>V47+V51</f>
        <v>95.227909249587128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8915-B856-4B51-AC8D-BD2701482DD8}">
  <dimension ref="B1:AA65"/>
  <sheetViews>
    <sheetView topLeftCell="C28" workbookViewId="0">
      <selection activeCell="Y48" sqref="Y4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115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K3" s="271">
        <f t="shared" ref="K3:Q3" si="0">K8/K7</f>
        <v>1.2258064516129032</v>
      </c>
      <c r="L3" s="271">
        <f t="shared" si="0"/>
        <v>1.2</v>
      </c>
      <c r="M3" s="271">
        <f t="shared" si="0"/>
        <v>1.32</v>
      </c>
      <c r="N3" s="271">
        <f t="shared" si="0"/>
        <v>1.2592592592592593</v>
      </c>
      <c r="O3" s="271">
        <f t="shared" si="0"/>
        <v>1.125</v>
      </c>
      <c r="P3" s="271">
        <f t="shared" si="0"/>
        <v>1.04</v>
      </c>
      <c r="Q3" s="271">
        <f t="shared" si="0"/>
        <v>1.32</v>
      </c>
      <c r="R3" s="271">
        <f>R8/R7</f>
        <v>1.1666666666666667</v>
      </c>
    </row>
    <row r="4" spans="2:22" ht="15.75" thickBot="1" x14ac:dyDescent="0.3">
      <c r="B4" s="70"/>
      <c r="I4" s="237"/>
      <c r="J4" s="237"/>
      <c r="K4" s="237">
        <f t="shared" ref="K4:Q4" si="1">K8-K7</f>
        <v>7</v>
      </c>
      <c r="L4" s="237">
        <f t="shared" si="1"/>
        <v>6</v>
      </c>
      <c r="M4" s="237">
        <f t="shared" si="1"/>
        <v>8</v>
      </c>
      <c r="N4" s="237">
        <f t="shared" si="1"/>
        <v>7</v>
      </c>
      <c r="O4" s="237">
        <f t="shared" si="1"/>
        <v>3</v>
      </c>
      <c r="P4" s="237">
        <f t="shared" si="1"/>
        <v>1</v>
      </c>
      <c r="Q4" s="237">
        <f t="shared" si="1"/>
        <v>8</v>
      </c>
      <c r="R4" s="237">
        <f>R8-R7</f>
        <v>4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0">
        <f>'LOAD-K and 1 by Elm '!B28</f>
        <v>38</v>
      </c>
      <c r="D7" s="80">
        <f>'LOAD-K and 1 by Elm '!C28</f>
        <v>41</v>
      </c>
      <c r="E7" s="80">
        <f>'LOAD-K and 1 by Elm '!D28</f>
        <v>30</v>
      </c>
      <c r="F7" s="81">
        <f>'LOAD-K and 1 by Elm '!E28</f>
        <v>34</v>
      </c>
      <c r="G7" s="81">
        <f>'LOAD-K and 1 by Elm '!F28</f>
        <v>38</v>
      </c>
      <c r="H7" s="81">
        <f>'LOAD-K and 1 by Elm '!G28</f>
        <v>33</v>
      </c>
      <c r="I7" s="81">
        <f>'LOAD-K and 1 by Elm '!H28</f>
        <v>28</v>
      </c>
      <c r="J7" s="81">
        <f>'LOAD-K and 1 by Elm '!I28</f>
        <v>28</v>
      </c>
      <c r="K7" s="81">
        <f>'LOAD-K and 1 by Elm '!J28</f>
        <v>31</v>
      </c>
      <c r="L7" s="82">
        <f>'LOAD-K and 1 by Elm '!K28</f>
        <v>30</v>
      </c>
      <c r="M7" s="82">
        <f>'LOAD-K and 1 by Elm '!L28</f>
        <v>25</v>
      </c>
      <c r="N7" s="82">
        <f>'LOAD-K and 1 by Elm '!M28</f>
        <v>27</v>
      </c>
      <c r="O7" s="81">
        <f>'LOAD-K and 1 by Elm '!N28</f>
        <v>24</v>
      </c>
      <c r="P7" s="82">
        <f>'LOAD-K and 1 by Elm '!O28</f>
        <v>25</v>
      </c>
      <c r="Q7" s="82">
        <f>'LOAD-K and 1 by Elm '!P28</f>
        <v>25</v>
      </c>
      <c r="R7" s="83">
        <f>'LOAD-K and 1 by Elm '!Q28</f>
        <v>24</v>
      </c>
      <c r="S7" s="84"/>
      <c r="T7" s="84"/>
      <c r="U7" s="84"/>
      <c r="V7" s="84"/>
    </row>
    <row r="8" spans="2:22" x14ac:dyDescent="0.25">
      <c r="B8" s="225" t="s">
        <v>122</v>
      </c>
      <c r="C8" s="80">
        <f>'LOAD-K and 1 by Elm '!B103</f>
        <v>0</v>
      </c>
      <c r="D8" s="80">
        <f>'LOAD-K and 1 by Elm '!C103</f>
        <v>0</v>
      </c>
      <c r="E8" s="80">
        <f>'LOAD-K and 1 by Elm '!D103</f>
        <v>0</v>
      </c>
      <c r="F8" s="81">
        <f>'LOAD-K and 1 by Elm '!E103</f>
        <v>0</v>
      </c>
      <c r="G8" s="81">
        <f>'LOAD-K and 1 by Elm '!F103</f>
        <v>0</v>
      </c>
      <c r="H8" s="81">
        <f>'LOAD-K and 1 by Elm '!G103</f>
        <v>0</v>
      </c>
      <c r="I8" s="81">
        <f>'LOAD-K and 1 by Elm '!H103</f>
        <v>35</v>
      </c>
      <c r="J8" s="81">
        <f>'LOAD-K and 1 by Elm '!I103</f>
        <v>32</v>
      </c>
      <c r="K8" s="81">
        <f>'LOAD-K and 1 by Elm '!J103</f>
        <v>38</v>
      </c>
      <c r="L8" s="82">
        <f>'LOAD-K and 1 by Elm '!K103</f>
        <v>36</v>
      </c>
      <c r="M8" s="82">
        <f>'LOAD-K and 1 by Elm '!L103</f>
        <v>33</v>
      </c>
      <c r="N8" s="82">
        <f>'LOAD-K and 1 by Elm '!M103</f>
        <v>34</v>
      </c>
      <c r="O8" s="81">
        <f>'LOAD-K and 1 by Elm '!N103</f>
        <v>27</v>
      </c>
      <c r="P8" s="82">
        <f>'LOAD-K and 1 by Elm '!O103</f>
        <v>26</v>
      </c>
      <c r="Q8" s="82">
        <f>'LOAD-K and 1 by Elm '!P103</f>
        <v>33</v>
      </c>
      <c r="R8" s="83">
        <f>'LOAD-K and 1 by Elm '!Q103</f>
        <v>28</v>
      </c>
      <c r="S8" s="84"/>
      <c r="T8" s="84"/>
      <c r="U8" s="84"/>
      <c r="V8" s="84"/>
    </row>
    <row r="9" spans="2:22" x14ac:dyDescent="0.25">
      <c r="B9" s="85" t="s">
        <v>119</v>
      </c>
      <c r="C9" s="86">
        <f>'LOAD-K and 1 by Elm '!B66</f>
        <v>31</v>
      </c>
      <c r="D9" s="86">
        <f>'LOAD-K and 1 by Elm '!C66</f>
        <v>43</v>
      </c>
      <c r="E9" s="86">
        <f>'LOAD-K and 1 by Elm '!D66</f>
        <v>41</v>
      </c>
      <c r="F9" s="87">
        <f>'LOAD-K and 1 by Elm '!E66</f>
        <v>34</v>
      </c>
      <c r="G9" s="87">
        <f>'LOAD-K and 1 by Elm '!F66</f>
        <v>47</v>
      </c>
      <c r="H9" s="87">
        <f>'LOAD-K and 1 by Elm '!G66</f>
        <v>41</v>
      </c>
      <c r="I9" s="87">
        <f>'LOAD-K and 1 by Elm '!H66</f>
        <v>38</v>
      </c>
      <c r="J9" s="87">
        <f>'LOAD-K and 1 by Elm '!I66</f>
        <v>32</v>
      </c>
      <c r="K9" s="87">
        <f>'LOAD-K and 1 by Elm '!J66</f>
        <v>32</v>
      </c>
      <c r="L9" s="87">
        <f>'LOAD-K and 1 by Elm '!K66</f>
        <v>33</v>
      </c>
      <c r="M9" s="87">
        <f>'LOAD-K and 1 by Elm '!L66</f>
        <v>25</v>
      </c>
      <c r="N9" s="87">
        <f>'LOAD-K and 1 by Elm '!M66</f>
        <v>32</v>
      </c>
      <c r="O9" s="87">
        <f>'LOAD-K and 1 by Elm '!N66</f>
        <v>25</v>
      </c>
      <c r="P9" s="87">
        <f>'LOAD-K and 1 by Elm '!O66</f>
        <v>25</v>
      </c>
      <c r="Q9" s="88">
        <f>'LOAD-K and 1 by Elm '!P66</f>
        <v>24</v>
      </c>
      <c r="R9" s="89">
        <f>'LOAD-K and 1 by Elm '!Q66</f>
        <v>23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3</v>
      </c>
      <c r="E10" s="91">
        <f t="shared" si="2"/>
        <v>-11</v>
      </c>
      <c r="F10" s="91">
        <f t="shared" si="2"/>
        <v>4</v>
      </c>
      <c r="G10" s="91">
        <f t="shared" si="2"/>
        <v>4</v>
      </c>
      <c r="H10" s="91">
        <f t="shared" si="2"/>
        <v>-5</v>
      </c>
      <c r="I10" s="92">
        <f t="shared" si="2"/>
        <v>-5</v>
      </c>
      <c r="J10" s="93">
        <f t="shared" si="2"/>
        <v>0</v>
      </c>
      <c r="K10" s="93">
        <f t="shared" si="2"/>
        <v>3</v>
      </c>
      <c r="L10" s="93">
        <f t="shared" si="2"/>
        <v>-1</v>
      </c>
      <c r="M10" s="93">
        <f t="shared" si="2"/>
        <v>-5</v>
      </c>
      <c r="N10" s="93">
        <f t="shared" si="2"/>
        <v>2</v>
      </c>
      <c r="O10" s="93">
        <f t="shared" si="2"/>
        <v>-3</v>
      </c>
      <c r="P10" s="93">
        <f t="shared" si="2"/>
        <v>1</v>
      </c>
      <c r="Q10" s="93">
        <f t="shared" si="2"/>
        <v>0</v>
      </c>
      <c r="R10" s="94">
        <f t="shared" si="2"/>
        <v>-1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7.8947368421052627E-2</v>
      </c>
      <c r="E11" s="95">
        <f t="shared" si="3"/>
        <v>-0.26829268292682928</v>
      </c>
      <c r="F11" s="95">
        <f t="shared" si="3"/>
        <v>0.13333333333333333</v>
      </c>
      <c r="G11" s="95">
        <f t="shared" si="3"/>
        <v>0.11764705882352941</v>
      </c>
      <c r="H11" s="95">
        <f t="shared" si="3"/>
        <v>-0.13157894736842105</v>
      </c>
      <c r="I11" s="95">
        <f t="shared" si="3"/>
        <v>-0.15151515151515152</v>
      </c>
      <c r="J11" s="96">
        <f t="shared" si="3"/>
        <v>0</v>
      </c>
      <c r="K11" s="96">
        <f t="shared" si="3"/>
        <v>0.10714285714285714</v>
      </c>
      <c r="L11" s="96">
        <f t="shared" si="3"/>
        <v>-3.2258064516129031E-2</v>
      </c>
      <c r="M11" s="96">
        <f t="shared" si="3"/>
        <v>-0.16666666666666666</v>
      </c>
      <c r="N11" s="97">
        <f t="shared" si="3"/>
        <v>0.08</v>
      </c>
      <c r="O11" s="98">
        <f t="shared" si="3"/>
        <v>-0.1111111111111111</v>
      </c>
      <c r="P11" s="97">
        <f t="shared" si="3"/>
        <v>4.1666666666666664E-2</v>
      </c>
      <c r="Q11" s="97">
        <f t="shared" si="3"/>
        <v>0</v>
      </c>
      <c r="R11" s="99">
        <f t="shared" si="3"/>
        <v>-0.04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Elem'!C28</f>
        <v>30</v>
      </c>
      <c r="D16" s="112">
        <f>'LOAD-Births by Elem'!D28</f>
        <v>19</v>
      </c>
      <c r="E16" s="112">
        <f>'LOAD-Births by Elem'!E28</f>
        <v>31</v>
      </c>
      <c r="F16" s="112">
        <f>'LOAD-Births by Elem'!F28</f>
        <v>25</v>
      </c>
      <c r="G16" s="112">
        <f>'LOAD-Births by Elem'!G28</f>
        <v>31</v>
      </c>
      <c r="H16" s="112">
        <f>'LOAD-Births by Elem'!H28</f>
        <v>23</v>
      </c>
      <c r="I16" s="112">
        <f>'LOAD-Births by Elem'!I28</f>
        <v>16</v>
      </c>
      <c r="J16" s="112">
        <f>'LOAD-Births by Elem'!J28</f>
        <v>23</v>
      </c>
      <c r="K16" s="112">
        <f>'LOAD-Births by Elem'!K28</f>
        <v>20</v>
      </c>
      <c r="L16" s="112">
        <f>'LOAD-Births by Elem'!L28</f>
        <v>23</v>
      </c>
      <c r="M16" s="112">
        <f>'LOAD-Births by Elem'!M28</f>
        <v>23</v>
      </c>
      <c r="N16" s="112">
        <f>'LOAD-Births by Elem'!N28</f>
        <v>26</v>
      </c>
      <c r="O16" s="112">
        <f>'LOAD-Births by Elem'!O28</f>
        <v>22</v>
      </c>
      <c r="P16" s="112">
        <f>'LOAD-Births by Elem'!P28</f>
        <v>17</v>
      </c>
      <c r="Q16" s="112">
        <f>'LOAD-Births by Elem'!Q28</f>
        <v>12</v>
      </c>
      <c r="R16" s="206">
        <f>'LOAD-Births by Elem'!R28</f>
        <v>18</v>
      </c>
      <c r="S16" s="112">
        <f>'LOAD-Births by Elem'!S28</f>
        <v>16</v>
      </c>
      <c r="T16" s="112">
        <f>'LOAD-Births by Elem'!T28</f>
        <v>20</v>
      </c>
      <c r="U16" s="112">
        <f>'LOAD-Births by Elem'!U28</f>
        <v>21</v>
      </c>
      <c r="V16" s="113">
        <f>'LOAD-Births by Elem'!V28</f>
        <v>22</v>
      </c>
    </row>
    <row r="17" spans="2:22" x14ac:dyDescent="0.25">
      <c r="B17" s="115" t="s">
        <v>71</v>
      </c>
      <c r="C17" s="116">
        <f>C7/C16</f>
        <v>1.2666666666666666</v>
      </c>
      <c r="D17" s="116">
        <f t="shared" ref="D17:R17" si="4">D7/D16</f>
        <v>2.1578947368421053</v>
      </c>
      <c r="E17" s="116">
        <f t="shared" si="4"/>
        <v>0.967741935483871</v>
      </c>
      <c r="F17" s="116">
        <f t="shared" si="4"/>
        <v>1.36</v>
      </c>
      <c r="G17" s="116">
        <f t="shared" si="4"/>
        <v>1.2258064516129032</v>
      </c>
      <c r="H17" s="116">
        <f t="shared" si="4"/>
        <v>1.4347826086956521</v>
      </c>
      <c r="I17" s="116">
        <f t="shared" si="4"/>
        <v>1.75</v>
      </c>
      <c r="J17" s="116">
        <f t="shared" si="4"/>
        <v>1.2173913043478262</v>
      </c>
      <c r="K17" s="116">
        <f t="shared" si="4"/>
        <v>1.55</v>
      </c>
      <c r="L17" s="116">
        <f t="shared" si="4"/>
        <v>1.3043478260869565</v>
      </c>
      <c r="M17" s="116">
        <f t="shared" si="4"/>
        <v>1.0869565217391304</v>
      </c>
      <c r="N17" s="116">
        <f t="shared" si="4"/>
        <v>1.0384615384615385</v>
      </c>
      <c r="O17" s="117">
        <f t="shared" si="4"/>
        <v>1.0909090909090908</v>
      </c>
      <c r="P17" s="116">
        <f t="shared" si="4"/>
        <v>1.4705882352941178</v>
      </c>
      <c r="Q17" s="116">
        <f t="shared" si="4"/>
        <v>2.0833333333333335</v>
      </c>
      <c r="R17" s="118">
        <f t="shared" si="4"/>
        <v>1.3333333333333333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Elem'!B28</f>
        <v>33</v>
      </c>
      <c r="D20" s="113">
        <f>'LOAD-Births by Elem'!C28</f>
        <v>30</v>
      </c>
      <c r="E20" s="113">
        <f>'LOAD-Births by Elem'!D28</f>
        <v>19</v>
      </c>
      <c r="F20" s="113">
        <f>'LOAD-Births by Elem'!E28</f>
        <v>31</v>
      </c>
      <c r="G20" s="113">
        <f>'LOAD-Births by Elem'!F28</f>
        <v>25</v>
      </c>
      <c r="H20" s="113">
        <f>'LOAD-Births by Elem'!G28</f>
        <v>31</v>
      </c>
      <c r="I20" s="113">
        <f>'LOAD-Births by Elem'!H28</f>
        <v>23</v>
      </c>
      <c r="J20" s="113">
        <f>'LOAD-Births by Elem'!I28</f>
        <v>16</v>
      </c>
      <c r="K20" s="113">
        <f>'LOAD-Births by Elem'!J28</f>
        <v>23</v>
      </c>
      <c r="L20" s="113">
        <f>'LOAD-Births by Elem'!K28</f>
        <v>20</v>
      </c>
      <c r="M20" s="113">
        <f>'LOAD-Births by Elem'!L28</f>
        <v>23</v>
      </c>
      <c r="N20" s="113">
        <f>'LOAD-Births by Elem'!M28</f>
        <v>23</v>
      </c>
      <c r="O20" s="113">
        <f>'LOAD-Births by Elem'!N28</f>
        <v>26</v>
      </c>
      <c r="P20" s="113">
        <f>'LOAD-Births by Elem'!O28</f>
        <v>22</v>
      </c>
      <c r="Q20" s="113">
        <f>'LOAD-Births by Elem'!P28</f>
        <v>17</v>
      </c>
      <c r="R20" s="114">
        <f>'LOAD-Births by Elem'!Q28</f>
        <v>12</v>
      </c>
      <c r="S20" s="113">
        <f>'LOAD-Births by Elem'!R28</f>
        <v>18</v>
      </c>
      <c r="T20" s="113">
        <f>'LOAD-Births by Elem'!S28</f>
        <v>16</v>
      </c>
      <c r="U20" s="113">
        <f>'LOAD-Births by Elem'!T28</f>
        <v>20</v>
      </c>
      <c r="V20" s="113">
        <f>'LOAD-Births by Elem'!U28</f>
        <v>21</v>
      </c>
    </row>
    <row r="21" spans="2:22" x14ac:dyDescent="0.25">
      <c r="B21" s="115" t="s">
        <v>71</v>
      </c>
      <c r="C21" s="116">
        <f>C20/C7</f>
        <v>0.86842105263157898</v>
      </c>
      <c r="D21" s="116">
        <f t="shared" ref="D21:R21" si="5">D20/D7</f>
        <v>0.73170731707317072</v>
      </c>
      <c r="E21" s="116">
        <f t="shared" si="5"/>
        <v>0.6333333333333333</v>
      </c>
      <c r="F21" s="116">
        <f t="shared" si="5"/>
        <v>0.91176470588235292</v>
      </c>
      <c r="G21" s="116">
        <f t="shared" si="5"/>
        <v>0.65789473684210531</v>
      </c>
      <c r="H21" s="116">
        <f t="shared" si="5"/>
        <v>0.93939393939393945</v>
      </c>
      <c r="I21" s="116">
        <f t="shared" si="5"/>
        <v>0.8214285714285714</v>
      </c>
      <c r="J21" s="116">
        <f t="shared" si="5"/>
        <v>0.5714285714285714</v>
      </c>
      <c r="K21" s="116">
        <f t="shared" si="5"/>
        <v>0.74193548387096775</v>
      </c>
      <c r="L21" s="116">
        <f t="shared" si="5"/>
        <v>0.66666666666666663</v>
      </c>
      <c r="M21" s="116">
        <f>M20/M7</f>
        <v>0.92</v>
      </c>
      <c r="N21" s="116">
        <f t="shared" si="5"/>
        <v>0.85185185185185186</v>
      </c>
      <c r="O21" s="117">
        <f t="shared" si="5"/>
        <v>1.0833333333333333</v>
      </c>
      <c r="P21" s="116">
        <f>P20/P7</f>
        <v>0.88</v>
      </c>
      <c r="Q21" s="116">
        <f t="shared" si="5"/>
        <v>0.68</v>
      </c>
      <c r="R21" s="118">
        <f t="shared" si="5"/>
        <v>0.5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31.701238390092882</v>
      </c>
      <c r="D31" s="134">
        <f t="shared" ref="D31:V31" si="7">(D25*D16)+(D27*D20)</f>
        <v>22.488173125314546</v>
      </c>
      <c r="E31" s="134">
        <f t="shared" si="7"/>
        <v>27.279251170046798</v>
      </c>
      <c r="F31" s="134">
        <f t="shared" si="7"/>
        <v>26.786463798530953</v>
      </c>
      <c r="G31" s="134">
        <f t="shared" si="7"/>
        <v>29.359207708779444</v>
      </c>
      <c r="H31" s="134">
        <f t="shared" si="7"/>
        <v>25.620615218564488</v>
      </c>
      <c r="I31" s="134">
        <f t="shared" si="7"/>
        <v>18.183926645091695</v>
      </c>
      <c r="J31" s="134">
        <f t="shared" si="7"/>
        <v>20.791986827661908</v>
      </c>
      <c r="K31" s="134">
        <f t="shared" si="7"/>
        <v>20.973819009675584</v>
      </c>
      <c r="L31" s="134">
        <f t="shared" si="7"/>
        <v>21.945840312674484</v>
      </c>
      <c r="M31" s="134">
        <f t="shared" si="7"/>
        <v>22.60290055248619</v>
      </c>
      <c r="N31" s="134">
        <f t="shared" si="7"/>
        <v>25.171723300970875</v>
      </c>
      <c r="O31" s="135">
        <f t="shared" si="7"/>
        <v>23.334186939820743</v>
      </c>
      <c r="P31" s="134">
        <f t="shared" si="7"/>
        <v>18.748951048951049</v>
      </c>
      <c r="Q31" s="134">
        <f t="shared" si="7"/>
        <v>13.524291497975707</v>
      </c>
      <c r="R31" s="136">
        <f t="shared" si="7"/>
        <v>16.002804932013632</v>
      </c>
      <c r="S31" s="134">
        <f t="shared" si="7"/>
        <v>16.650534191028061</v>
      </c>
      <c r="T31" s="134">
        <f t="shared" si="7"/>
        <v>18.709375569224903</v>
      </c>
      <c r="U31" s="134">
        <f t="shared" si="7"/>
        <v>20.680557415777312</v>
      </c>
      <c r="V31" s="134">
        <f t="shared" si="7"/>
        <v>21.680758260994253</v>
      </c>
    </row>
    <row r="32" spans="2:22" x14ac:dyDescent="0.25">
      <c r="B32" s="137" t="s">
        <v>78</v>
      </c>
      <c r="C32" s="138"/>
      <c r="D32" s="138">
        <f t="shared" ref="D32:V32" si="8">D31-C31</f>
        <v>-9.2130652647783364</v>
      </c>
      <c r="E32" s="138">
        <f t="shared" si="8"/>
        <v>4.7910780447322523</v>
      </c>
      <c r="F32" s="138">
        <f t="shared" si="8"/>
        <v>-0.49278737151584551</v>
      </c>
      <c r="G32" s="138">
        <f t="shared" si="8"/>
        <v>2.5727439102484908</v>
      </c>
      <c r="H32" s="138">
        <f t="shared" si="8"/>
        <v>-3.7385924902149554</v>
      </c>
      <c r="I32" s="138">
        <f t="shared" si="8"/>
        <v>-7.436688573472793</v>
      </c>
      <c r="J32" s="138">
        <f t="shared" si="8"/>
        <v>2.6080601825702132</v>
      </c>
      <c r="K32" s="138">
        <f t="shared" si="8"/>
        <v>0.18183218201367524</v>
      </c>
      <c r="L32" s="138">
        <f t="shared" si="8"/>
        <v>0.97202130299890044</v>
      </c>
      <c r="M32" s="138">
        <f t="shared" si="8"/>
        <v>0.65706023981170603</v>
      </c>
      <c r="N32" s="138">
        <f t="shared" si="8"/>
        <v>2.5688227484846848</v>
      </c>
      <c r="O32" s="138">
        <f t="shared" si="8"/>
        <v>-1.8375363611501321</v>
      </c>
      <c r="P32" s="138">
        <f t="shared" si="8"/>
        <v>-4.5852358908696935</v>
      </c>
      <c r="Q32" s="138">
        <f t="shared" si="8"/>
        <v>-5.2246595509753426</v>
      </c>
      <c r="R32" s="139">
        <f t="shared" si="8"/>
        <v>2.4785134340379251</v>
      </c>
      <c r="S32" s="138">
        <f t="shared" si="8"/>
        <v>0.64772925901442946</v>
      </c>
      <c r="T32" s="138">
        <f t="shared" si="8"/>
        <v>2.058841378196842</v>
      </c>
      <c r="U32" s="138">
        <f t="shared" si="8"/>
        <v>1.9711818465524082</v>
      </c>
      <c r="V32" s="138">
        <f t="shared" si="8"/>
        <v>1.0002008452169413</v>
      </c>
    </row>
    <row r="33" spans="2:22" x14ac:dyDescent="0.25">
      <c r="B33" s="140" t="s">
        <v>79</v>
      </c>
      <c r="C33" s="141"/>
      <c r="D33" s="141">
        <f t="shared" ref="D33:V33" si="9">D32/C31</f>
        <v>-0.29062162024741467</v>
      </c>
      <c r="E33" s="141">
        <f t="shared" si="9"/>
        <v>0.21304878871370031</v>
      </c>
      <c r="F33" s="141">
        <f t="shared" si="9"/>
        <v>-1.8064549075926858E-2</v>
      </c>
      <c r="G33" s="141">
        <f t="shared" si="9"/>
        <v>9.6046418429803618E-2</v>
      </c>
      <c r="H33" s="141">
        <f t="shared" si="9"/>
        <v>-0.12733969279072146</v>
      </c>
      <c r="I33" s="141">
        <f t="shared" si="9"/>
        <v>-0.29026190472132885</v>
      </c>
      <c r="J33" s="141">
        <f t="shared" si="9"/>
        <v>0.14342667749785468</v>
      </c>
      <c r="K33" s="141">
        <f t="shared" si="9"/>
        <v>8.7453009431385127E-3</v>
      </c>
      <c r="L33" s="141">
        <f t="shared" si="9"/>
        <v>4.634450705188646E-2</v>
      </c>
      <c r="M33" s="141">
        <f t="shared" si="9"/>
        <v>2.9940081147507073E-2</v>
      </c>
      <c r="N33" s="141">
        <f t="shared" si="9"/>
        <v>0.11365013718127115</v>
      </c>
      <c r="O33" s="142">
        <f t="shared" si="9"/>
        <v>-7.3000022254307004E-2</v>
      </c>
      <c r="P33" s="141">
        <f t="shared" si="9"/>
        <v>-0.19650292091578306</v>
      </c>
      <c r="Q33" s="141">
        <f t="shared" si="9"/>
        <v>-0.27866409898529482</v>
      </c>
      <c r="R33" s="143">
        <f t="shared" si="9"/>
        <v>0.18326382823151252</v>
      </c>
      <c r="S33" s="141">
        <f t="shared" si="9"/>
        <v>4.0475982914635562E-2</v>
      </c>
      <c r="T33" s="141">
        <f t="shared" si="9"/>
        <v>0.12365016969282726</v>
      </c>
      <c r="U33" s="141">
        <f t="shared" si="9"/>
        <v>0.10535797088785849</v>
      </c>
      <c r="V33" s="141">
        <f t="shared" si="9"/>
        <v>4.8364307842780029E-2</v>
      </c>
    </row>
    <row r="34" spans="2:22" x14ac:dyDescent="0.25">
      <c r="B34" s="123" t="s">
        <v>80</v>
      </c>
      <c r="C34" s="116"/>
      <c r="D34" s="116">
        <f t="shared" ref="D34:P34" si="10">D7/D31</f>
        <v>1.8231805567988542</v>
      </c>
      <c r="E34" s="116">
        <f t="shared" si="10"/>
        <v>1.0997369324030655</v>
      </c>
      <c r="F34" s="116">
        <f t="shared" si="10"/>
        <v>1.2692978160806974</v>
      </c>
      <c r="G34" s="116">
        <f t="shared" si="10"/>
        <v>1.2943128567000346</v>
      </c>
      <c r="H34" s="116">
        <f t="shared" si="10"/>
        <v>1.2880252764612956</v>
      </c>
      <c r="I34" s="116">
        <f t="shared" si="10"/>
        <v>1.5398214338682406</v>
      </c>
      <c r="J34" s="116">
        <f t="shared" si="10"/>
        <v>1.34667265000132</v>
      </c>
      <c r="K34" s="116">
        <f t="shared" si="10"/>
        <v>1.4780331605655206</v>
      </c>
      <c r="L34" s="116">
        <f t="shared" si="10"/>
        <v>1.3670016537336216</v>
      </c>
      <c r="M34" s="116">
        <f t="shared" si="10"/>
        <v>1.1060527361055943</v>
      </c>
      <c r="N34" s="116">
        <f t="shared" si="10"/>
        <v>1.0726321625726201</v>
      </c>
      <c r="O34" s="117">
        <f t="shared" si="10"/>
        <v>1.0285338015803336</v>
      </c>
      <c r="P34" s="116">
        <f t="shared" si="10"/>
        <v>1.3334079295811421</v>
      </c>
      <c r="Q34" s="116">
        <f>Q7/Q31</f>
        <v>1.8485256698099088</v>
      </c>
      <c r="R34" s="144">
        <f>R7/R31</f>
        <v>1.499737083715116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6.2987616099071175</v>
      </c>
      <c r="D35" s="145">
        <f t="shared" ref="D35:R35" si="11">D7-D31</f>
        <v>18.511826874685454</v>
      </c>
      <c r="E35" s="145">
        <f t="shared" si="11"/>
        <v>2.7207488299532017</v>
      </c>
      <c r="F35" s="145">
        <f t="shared" si="11"/>
        <v>7.2135362014690472</v>
      </c>
      <c r="G35" s="145">
        <f t="shared" si="11"/>
        <v>8.6407922912205564</v>
      </c>
      <c r="H35" s="145">
        <f t="shared" si="11"/>
        <v>7.3793847814355118</v>
      </c>
      <c r="I35" s="145">
        <f t="shared" si="11"/>
        <v>9.8160733549083048</v>
      </c>
      <c r="J35" s="145">
        <f t="shared" si="11"/>
        <v>7.2080131723380916</v>
      </c>
      <c r="K35" s="145">
        <f t="shared" si="11"/>
        <v>10.026180990324416</v>
      </c>
      <c r="L35" s="145">
        <f t="shared" si="11"/>
        <v>8.0541596873255159</v>
      </c>
      <c r="M35" s="145">
        <f t="shared" si="11"/>
        <v>2.3970994475138099</v>
      </c>
      <c r="N35" s="145">
        <f t="shared" si="11"/>
        <v>1.828276699029125</v>
      </c>
      <c r="O35" s="146">
        <f t="shared" si="11"/>
        <v>0.66581306017925712</v>
      </c>
      <c r="P35" s="145">
        <f t="shared" si="11"/>
        <v>6.2510489510489506</v>
      </c>
      <c r="Q35" s="145">
        <f t="shared" si="11"/>
        <v>11.475708502024293</v>
      </c>
      <c r="R35" s="147">
        <f t="shared" si="11"/>
        <v>7.9971950679863681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186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0.18326382823151252</v>
      </c>
      <c r="S41" s="163">
        <f>S33</f>
        <v>4.0475982914635562E-2</v>
      </c>
      <c r="T41" s="163">
        <f>T33</f>
        <v>0.12365016969282726</v>
      </c>
      <c r="U41" s="163">
        <f>U33</f>
        <v>0.10535797088785849</v>
      </c>
      <c r="V41" s="164">
        <f>V33</f>
        <v>4.8364307842780029E-2</v>
      </c>
    </row>
    <row r="42" spans="2:22" x14ac:dyDescent="0.25">
      <c r="O42" s="152"/>
      <c r="P42" s="182" t="s">
        <v>85</v>
      </c>
      <c r="R42" s="166">
        <f>AVERAGE(N34:R34)</f>
        <v>1.3565673294518241</v>
      </c>
      <c r="S42" s="167">
        <f t="shared" ref="S42:V43" si="12">R42</f>
        <v>1.3565673294518241</v>
      </c>
      <c r="T42" s="167">
        <f t="shared" si="12"/>
        <v>1.3565673294518241</v>
      </c>
      <c r="U42" s="167">
        <f t="shared" si="12"/>
        <v>1.3565673294518241</v>
      </c>
      <c r="V42" s="168">
        <f t="shared" si="12"/>
        <v>1.3565673294518241</v>
      </c>
    </row>
    <row r="43" spans="2:22" x14ac:dyDescent="0.25">
      <c r="O43" s="152"/>
      <c r="P43" s="182" t="s">
        <v>111</v>
      </c>
      <c r="R43" s="166">
        <f>AVERAGE(S33:V33)</f>
        <v>7.9462107834525328E-2</v>
      </c>
      <c r="S43" s="167">
        <f t="shared" si="12"/>
        <v>7.9462107834525328E-2</v>
      </c>
      <c r="T43" s="167">
        <f t="shared" si="12"/>
        <v>7.9462107834525328E-2</v>
      </c>
      <c r="U43" s="167">
        <f t="shared" si="12"/>
        <v>7.9462107834525328E-2</v>
      </c>
      <c r="V43" s="168">
        <f t="shared" si="12"/>
        <v>7.9462107834525328E-2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24</v>
      </c>
      <c r="S45" s="174">
        <f>R45+(R45*S41)</f>
        <v>24.971423589951254</v>
      </c>
      <c r="T45" s="174">
        <f>S45+(S45*T41)</f>
        <v>28.059144354320196</v>
      </c>
      <c r="U45" s="174">
        <f>T45+(T45*U41)</f>
        <v>31.015398868340881</v>
      </c>
      <c r="V45" s="175">
        <f>U45+(U45*V41)</f>
        <v>32.51543716707593</v>
      </c>
    </row>
    <row r="46" spans="2:22" x14ac:dyDescent="0.25">
      <c r="M46" s="14"/>
      <c r="O46" s="152"/>
      <c r="P46" s="154" t="s">
        <v>89</v>
      </c>
      <c r="Q46" s="172"/>
      <c r="R46" s="173">
        <f>R45</f>
        <v>24</v>
      </c>
      <c r="S46" s="174">
        <f>S42*S31</f>
        <v>22.587570701469225</v>
      </c>
      <c r="T46" s="174">
        <f>T42*T31</f>
        <v>25.380527651654628</v>
      </c>
      <c r="U46" s="174">
        <f>U42*U31</f>
        <v>28.054568545096146</v>
      </c>
      <c r="V46" s="175">
        <f>V42*V31</f>
        <v>29.411408334607547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24</v>
      </c>
      <c r="S47" s="180">
        <f>R47*(1+S43)</f>
        <v>25.907090588028606</v>
      </c>
      <c r="T47" s="180">
        <f>S47*(1+T43)</f>
        <v>27.965722614013348</v>
      </c>
      <c r="U47" s="180">
        <f>T47*(1+U43)</f>
        <v>30.187937880038497</v>
      </c>
      <c r="V47" s="181">
        <f>U47*(1+V43)</f>
        <v>32.586735055164063</v>
      </c>
    </row>
    <row r="48" spans="2:22" ht="15.75" thickBot="1" x14ac:dyDescent="0.3"/>
    <row r="49" spans="15:27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7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7" ht="15.75" thickBot="1" x14ac:dyDescent="0.3">
      <c r="O51" s="221" t="s">
        <v>117</v>
      </c>
      <c r="P51" s="222"/>
      <c r="Q51" s="222"/>
      <c r="R51" s="222"/>
      <c r="S51" s="272">
        <f>AVERAGE(O3:R3)</f>
        <v>1.1629166666666668</v>
      </c>
      <c r="T51" s="272">
        <f>S51</f>
        <v>1.1629166666666668</v>
      </c>
      <c r="U51" s="272">
        <f>T51</f>
        <v>1.1629166666666668</v>
      </c>
      <c r="V51" s="273">
        <f>U51</f>
        <v>1.1629166666666668</v>
      </c>
      <c r="X51" s="18"/>
      <c r="Y51" s="18"/>
    </row>
    <row r="52" spans="15:27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7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7" x14ac:dyDescent="0.25">
      <c r="O54" s="152"/>
      <c r="P54" s="182" t="s">
        <v>84</v>
      </c>
      <c r="R54" s="162">
        <f>R41</f>
        <v>0.18326382823151252</v>
      </c>
      <c r="S54" s="163">
        <f>S41</f>
        <v>4.0475982914635562E-2</v>
      </c>
      <c r="T54" s="163">
        <f>T41</f>
        <v>0.12365016969282726</v>
      </c>
      <c r="U54" s="163">
        <f>U41</f>
        <v>0.10535797088785849</v>
      </c>
      <c r="V54" s="164">
        <f>V41</f>
        <v>4.8364307842780029E-2</v>
      </c>
    </row>
    <row r="55" spans="15:27" x14ac:dyDescent="0.25">
      <c r="O55" s="152"/>
      <c r="P55" s="182" t="s">
        <v>85</v>
      </c>
      <c r="R55" s="166">
        <f>R42</f>
        <v>1.3565673294518241</v>
      </c>
      <c r="S55" s="167">
        <f t="shared" ref="R55:V56" si="13">S42</f>
        <v>1.3565673294518241</v>
      </c>
      <c r="T55" s="167">
        <f t="shared" si="13"/>
        <v>1.3565673294518241</v>
      </c>
      <c r="U55" s="167">
        <f t="shared" si="13"/>
        <v>1.3565673294518241</v>
      </c>
      <c r="V55" s="168">
        <f t="shared" si="13"/>
        <v>1.3565673294518241</v>
      </c>
    </row>
    <row r="56" spans="15:27" x14ac:dyDescent="0.25">
      <c r="O56" s="152"/>
      <c r="P56" s="182" t="s">
        <v>111</v>
      </c>
      <c r="R56" s="166">
        <f t="shared" si="13"/>
        <v>7.9462107834525328E-2</v>
      </c>
      <c r="S56" s="167">
        <f t="shared" si="13"/>
        <v>7.9462107834525328E-2</v>
      </c>
      <c r="T56" s="167">
        <f t="shared" si="13"/>
        <v>7.9462107834525328E-2</v>
      </c>
      <c r="U56" s="167">
        <f t="shared" si="13"/>
        <v>7.9462107834525328E-2</v>
      </c>
      <c r="V56" s="168">
        <f t="shared" si="13"/>
        <v>7.9462107834525328E-2</v>
      </c>
    </row>
    <row r="57" spans="15:27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7" x14ac:dyDescent="0.25">
      <c r="O58" s="152"/>
      <c r="P58" s="154" t="s">
        <v>87</v>
      </c>
      <c r="Q58" s="172"/>
      <c r="R58" s="173">
        <f>R8</f>
        <v>28</v>
      </c>
      <c r="S58" s="174">
        <f>(S45*S51)</f>
        <v>29.039684683147481</v>
      </c>
      <c r="T58" s="174">
        <f>(T45*T51)</f>
        <v>32.630446622044865</v>
      </c>
      <c r="U58" s="174">
        <f>(U45*U51)</f>
        <v>36.068324267308085</v>
      </c>
      <c r="V58" s="175">
        <f>(V45*V51)</f>
        <v>37.812743805545388</v>
      </c>
      <c r="X58" s="277"/>
      <c r="Y58" s="277"/>
      <c r="Z58" s="277"/>
      <c r="AA58" s="277"/>
    </row>
    <row r="59" spans="15:27" x14ac:dyDescent="0.25">
      <c r="O59" s="152"/>
      <c r="P59" s="154" t="s">
        <v>89</v>
      </c>
      <c r="Q59" s="172"/>
      <c r="R59" s="173">
        <f>R58</f>
        <v>28</v>
      </c>
      <c r="S59" s="174">
        <f>(S46*S51)</f>
        <v>26.267462428250258</v>
      </c>
      <c r="T59" s="174">
        <f>(T46*T51)</f>
        <v>29.515438614903363</v>
      </c>
      <c r="U59" s="174">
        <f>(U46*U51)</f>
        <v>32.625125337234728</v>
      </c>
      <c r="V59" s="175">
        <f>(V46*V51)</f>
        <v>34.203016942454028</v>
      </c>
      <c r="X59" s="277"/>
      <c r="Y59" s="277"/>
      <c r="Z59" s="277"/>
      <c r="AA59" s="277"/>
    </row>
    <row r="60" spans="15:27" ht="15.75" thickBot="1" x14ac:dyDescent="0.3">
      <c r="O60" s="176"/>
      <c r="P60" s="177" t="s">
        <v>88</v>
      </c>
      <c r="Q60" s="178"/>
      <c r="R60" s="179">
        <f>R59</f>
        <v>28</v>
      </c>
      <c r="S60" s="180">
        <f>(S47*S51)</f>
        <v>30.127787429661602</v>
      </c>
      <c r="T60" s="180">
        <f>(T47*T51)</f>
        <v>32.521804923213026</v>
      </c>
      <c r="U60" s="180">
        <f>(U47*U51)</f>
        <v>35.106056092994777</v>
      </c>
      <c r="V60" s="181">
        <f>(V47*V51)</f>
        <v>37.89565730790121</v>
      </c>
      <c r="X60" s="277"/>
      <c r="Y60" s="277"/>
      <c r="Z60" s="277"/>
      <c r="AA60" s="277"/>
    </row>
    <row r="62" spans="15:27" x14ac:dyDescent="0.25">
      <c r="Q62" s="297" t="s">
        <v>195</v>
      </c>
    </row>
    <row r="63" spans="15:27" x14ac:dyDescent="0.25">
      <c r="Q63" s="297" t="s">
        <v>192</v>
      </c>
      <c r="S63" s="277">
        <f>S58+'BC-Mesa'!S55</f>
        <v>35.919951963202955</v>
      </c>
      <c r="T63" s="277">
        <f>T58+'BC-Mesa'!T55</f>
        <v>41.684256975522686</v>
      </c>
      <c r="U63" s="277">
        <f>U58+'BC-Mesa'!U55</f>
        <v>42.434682866217045</v>
      </c>
      <c r="V63" s="277">
        <f>V58+'BC-Mesa'!V55</f>
        <v>47.650681470081651</v>
      </c>
    </row>
    <row r="64" spans="15:27" x14ac:dyDescent="0.25">
      <c r="Q64" s="297" t="s">
        <v>193</v>
      </c>
      <c r="S64" s="277">
        <f>S59+'BC-Mesa'!S58</f>
        <v>31.874774329619417</v>
      </c>
      <c r="T64" s="277">
        <f>T59+'BC-Mesa'!T58</f>
        <v>36.894154656206076</v>
      </c>
      <c r="U64" s="277">
        <f>U59+'BC-Mesa'!U58</f>
        <v>37.81360957585261</v>
      </c>
      <c r="V64" s="277">
        <f>V59+'BC-Mesa'!V58</f>
        <v>42.220784669471364</v>
      </c>
    </row>
    <row r="65" spans="17:22" x14ac:dyDescent="0.25">
      <c r="Q65" s="297" t="s">
        <v>194</v>
      </c>
      <c r="S65" s="277">
        <f>S60+'BC-Mesa'!S61</f>
        <v>35.741938581427988</v>
      </c>
      <c r="T65" s="277">
        <f>T60+'BC-Mesa'!T61</f>
        <v>39.734320519295373</v>
      </c>
      <c r="U65" s="277">
        <f>U60+'BC-Mesa'!U61</f>
        <v>44.371994935301132</v>
      </c>
      <c r="V65" s="277">
        <f>V60+'BC-Mesa'!V61</f>
        <v>49.799634704636027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0938-2EEF-4905-98C7-DD28A677FCC7}">
  <dimension ref="B1:V60"/>
  <sheetViews>
    <sheetView workbookViewId="0">
      <selection activeCell="Q38" sqref="Q3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173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-1</v>
      </c>
      <c r="L4" s="237">
        <f t="shared" si="0"/>
        <v>6</v>
      </c>
      <c r="M4" s="237">
        <f t="shared" si="0"/>
        <v>2</v>
      </c>
      <c r="N4" s="237">
        <f t="shared" si="0"/>
        <v>4</v>
      </c>
      <c r="O4" s="237">
        <f t="shared" si="0"/>
        <v>-5</v>
      </c>
      <c r="P4" s="237">
        <f t="shared" si="0"/>
        <v>1</v>
      </c>
      <c r="Q4" s="237">
        <f t="shared" si="0"/>
        <v>-4</v>
      </c>
      <c r="R4" s="237">
        <f>R8-R7</f>
        <v>-21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3">
        <f>'LOAD-K and 1 by Elm '!B29</f>
        <v>37</v>
      </c>
      <c r="D7" s="83">
        <f>'LOAD-K and 1 by Elm '!C29</f>
        <v>40</v>
      </c>
      <c r="E7" s="83">
        <f>'LOAD-K and 1 by Elm '!D29</f>
        <v>60</v>
      </c>
      <c r="F7" s="83">
        <f>'LOAD-K and 1 by Elm '!E29</f>
        <v>60</v>
      </c>
      <c r="G7" s="83">
        <f>'LOAD-K and 1 by Elm '!F29</f>
        <v>65</v>
      </c>
      <c r="H7" s="83">
        <f>'LOAD-K and 1 by Elm '!G29</f>
        <v>44</v>
      </c>
      <c r="I7" s="83">
        <f>'LOAD-K and 1 by Elm '!H29</f>
        <v>42</v>
      </c>
      <c r="J7" s="83">
        <f>'LOAD-K and 1 by Elm '!I29</f>
        <v>48</v>
      </c>
      <c r="K7" s="83">
        <f>'LOAD-K and 1 by Elm '!J29</f>
        <v>39</v>
      </c>
      <c r="L7" s="83">
        <f>'LOAD-K and 1 by Elm '!K29</f>
        <v>55</v>
      </c>
      <c r="M7" s="83">
        <f>'LOAD-K and 1 by Elm '!L29</f>
        <v>34</v>
      </c>
      <c r="N7" s="83">
        <f>'LOAD-K and 1 by Elm '!M29</f>
        <v>31</v>
      </c>
      <c r="O7" s="83">
        <f>'LOAD-K and 1 by Elm '!N29</f>
        <v>39</v>
      </c>
      <c r="P7" s="83">
        <f>'LOAD-K and 1 by Elm '!O29</f>
        <v>38</v>
      </c>
      <c r="Q7" s="83">
        <f>'LOAD-K and 1 by Elm '!P29</f>
        <v>45</v>
      </c>
      <c r="R7" s="83">
        <f>'LOAD-K and 1 by Elm '!Q29</f>
        <v>64</v>
      </c>
      <c r="S7" s="84"/>
      <c r="T7" s="84"/>
      <c r="U7" s="84"/>
      <c r="V7" s="84"/>
    </row>
    <row r="8" spans="2:22" x14ac:dyDescent="0.25">
      <c r="B8" s="225" t="s">
        <v>122</v>
      </c>
      <c r="C8" s="83">
        <f>'LOAD-K and 1 by Elm '!B104</f>
        <v>0</v>
      </c>
      <c r="D8" s="83">
        <f>'LOAD-K and 1 by Elm '!C104</f>
        <v>0</v>
      </c>
      <c r="E8" s="83">
        <f>'LOAD-K and 1 by Elm '!D104</f>
        <v>0</v>
      </c>
      <c r="F8" s="83">
        <f>'LOAD-K and 1 by Elm '!E104</f>
        <v>0</v>
      </c>
      <c r="G8" s="83">
        <f>'LOAD-K and 1 by Elm '!F104</f>
        <v>0</v>
      </c>
      <c r="H8" s="83">
        <f>'LOAD-K and 1 by Elm '!G104</f>
        <v>0</v>
      </c>
      <c r="I8" s="83">
        <f>'LOAD-K and 1 by Elm '!H104</f>
        <v>50</v>
      </c>
      <c r="J8" s="83">
        <f>'LOAD-K and 1 by Elm '!I104</f>
        <v>47</v>
      </c>
      <c r="K8" s="83">
        <f>'LOAD-K and 1 by Elm '!J104</f>
        <v>38</v>
      </c>
      <c r="L8" s="83">
        <f>'LOAD-K and 1 by Elm '!K104</f>
        <v>61</v>
      </c>
      <c r="M8" s="83">
        <f>'LOAD-K and 1 by Elm '!L104</f>
        <v>36</v>
      </c>
      <c r="N8" s="83">
        <f>'LOAD-K and 1 by Elm '!M104</f>
        <v>35</v>
      </c>
      <c r="O8" s="83">
        <f>'LOAD-K and 1 by Elm '!N104</f>
        <v>34</v>
      </c>
      <c r="P8" s="83">
        <f>'LOAD-K and 1 by Elm '!O104</f>
        <v>39</v>
      </c>
      <c r="Q8" s="83">
        <f>'LOAD-K and 1 by Elm '!P104</f>
        <v>41</v>
      </c>
      <c r="R8" s="83">
        <f>'LOAD-K and 1 by Elm '!Q104</f>
        <v>43</v>
      </c>
      <c r="S8" s="84"/>
      <c r="T8" s="84"/>
      <c r="U8" s="84"/>
      <c r="V8" s="84"/>
    </row>
    <row r="9" spans="2:22" x14ac:dyDescent="0.25">
      <c r="B9" s="85" t="s">
        <v>119</v>
      </c>
      <c r="C9" s="89">
        <f>'LOAD-K and 1 by Elm '!B67</f>
        <v>61</v>
      </c>
      <c r="D9" s="89">
        <f>'LOAD-K and 1 by Elm '!C67</f>
        <v>41</v>
      </c>
      <c r="E9" s="89">
        <f>'LOAD-K and 1 by Elm '!D67</f>
        <v>45</v>
      </c>
      <c r="F9" s="89">
        <f>'LOAD-K and 1 by Elm '!E67</f>
        <v>64</v>
      </c>
      <c r="G9" s="89">
        <f>'LOAD-K and 1 by Elm '!F67</f>
        <v>65</v>
      </c>
      <c r="H9" s="89">
        <f>'LOAD-K and 1 by Elm '!G67</f>
        <v>73</v>
      </c>
      <c r="I9" s="89">
        <f>'LOAD-K and 1 by Elm '!H67</f>
        <v>53</v>
      </c>
      <c r="J9" s="89">
        <f>'LOAD-K and 1 by Elm '!I67</f>
        <v>52</v>
      </c>
      <c r="K9" s="89">
        <f>'LOAD-K and 1 by Elm '!J67</f>
        <v>58</v>
      </c>
      <c r="L9" s="89">
        <f>'LOAD-K and 1 by Elm '!K67</f>
        <v>44</v>
      </c>
      <c r="M9" s="89">
        <f>'LOAD-K and 1 by Elm '!L67</f>
        <v>46</v>
      </c>
      <c r="N9" s="89">
        <f>'LOAD-K and 1 by Elm '!M67</f>
        <v>39</v>
      </c>
      <c r="O9" s="89">
        <f>'LOAD-K and 1 by Elm '!N67</f>
        <v>30</v>
      </c>
      <c r="P9" s="89">
        <f>'LOAD-K and 1 by Elm '!O67</f>
        <v>42</v>
      </c>
      <c r="Q9" s="89">
        <f>'LOAD-K and 1 by Elm '!P67</f>
        <v>40</v>
      </c>
      <c r="R9" s="89">
        <f>'LOAD-K and 1 by Elm '!Q67</f>
        <v>42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3</v>
      </c>
      <c r="E10" s="91">
        <f t="shared" si="1"/>
        <v>20</v>
      </c>
      <c r="F10" s="91">
        <f t="shared" si="1"/>
        <v>0</v>
      </c>
      <c r="G10" s="91">
        <f t="shared" si="1"/>
        <v>5</v>
      </c>
      <c r="H10" s="91">
        <f t="shared" si="1"/>
        <v>-21</v>
      </c>
      <c r="I10" s="92">
        <f t="shared" si="1"/>
        <v>-2</v>
      </c>
      <c r="J10" s="93">
        <f t="shared" si="1"/>
        <v>6</v>
      </c>
      <c r="K10" s="93">
        <f t="shared" si="1"/>
        <v>-9</v>
      </c>
      <c r="L10" s="93">
        <f t="shared" si="1"/>
        <v>16</v>
      </c>
      <c r="M10" s="93">
        <f t="shared" si="1"/>
        <v>-21</v>
      </c>
      <c r="N10" s="93">
        <f t="shared" si="1"/>
        <v>-3</v>
      </c>
      <c r="O10" s="93">
        <f t="shared" si="1"/>
        <v>8</v>
      </c>
      <c r="P10" s="93">
        <f t="shared" si="1"/>
        <v>-1</v>
      </c>
      <c r="Q10" s="93">
        <f t="shared" si="1"/>
        <v>7</v>
      </c>
      <c r="R10" s="94">
        <f t="shared" si="1"/>
        <v>19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8.1081081081081086E-2</v>
      </c>
      <c r="E11" s="95">
        <f t="shared" si="2"/>
        <v>0.5</v>
      </c>
      <c r="F11" s="95">
        <f t="shared" si="2"/>
        <v>0</v>
      </c>
      <c r="G11" s="95">
        <f t="shared" si="2"/>
        <v>8.3333333333333329E-2</v>
      </c>
      <c r="H11" s="95">
        <f t="shared" si="2"/>
        <v>-0.32307692307692309</v>
      </c>
      <c r="I11" s="95">
        <f t="shared" si="2"/>
        <v>-4.5454545454545456E-2</v>
      </c>
      <c r="J11" s="96">
        <f t="shared" si="2"/>
        <v>0.14285714285714285</v>
      </c>
      <c r="K11" s="96">
        <f t="shared" si="2"/>
        <v>-0.1875</v>
      </c>
      <c r="L11" s="96">
        <f t="shared" si="2"/>
        <v>0.41025641025641024</v>
      </c>
      <c r="M11" s="96">
        <f t="shared" si="2"/>
        <v>-0.38181818181818183</v>
      </c>
      <c r="N11" s="97">
        <f t="shared" si="2"/>
        <v>-8.8235294117647065E-2</v>
      </c>
      <c r="O11" s="98">
        <f t="shared" si="2"/>
        <v>0.25806451612903225</v>
      </c>
      <c r="P11" s="97">
        <f t="shared" si="2"/>
        <v>-2.564102564102564E-2</v>
      </c>
      <c r="Q11" s="97">
        <f t="shared" si="2"/>
        <v>0.18421052631578946</v>
      </c>
      <c r="R11" s="99">
        <f t="shared" si="2"/>
        <v>0.42222222222222222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Elem'!C29</f>
        <v>41</v>
      </c>
      <c r="D16" s="112">
        <f>'LOAD-Births by Elem'!D29</f>
        <v>45</v>
      </c>
      <c r="E16" s="112">
        <f>'LOAD-Births by Elem'!E29</f>
        <v>57</v>
      </c>
      <c r="F16" s="112">
        <f>'LOAD-Births by Elem'!F29</f>
        <v>45</v>
      </c>
      <c r="G16" s="112">
        <f>'LOAD-Births by Elem'!G29</f>
        <v>55</v>
      </c>
      <c r="H16" s="112">
        <f>'LOAD-Births by Elem'!H29</f>
        <v>60</v>
      </c>
      <c r="I16" s="112">
        <f>'LOAD-Births by Elem'!I29</f>
        <v>59</v>
      </c>
      <c r="J16" s="112">
        <f>'LOAD-Births by Elem'!J29</f>
        <v>60</v>
      </c>
      <c r="K16" s="112">
        <f>'LOAD-Births by Elem'!K29</f>
        <v>67</v>
      </c>
      <c r="L16" s="112">
        <f>'LOAD-Births by Elem'!L29</f>
        <v>79</v>
      </c>
      <c r="M16" s="112">
        <f>'LOAD-Births by Elem'!M29</f>
        <v>56</v>
      </c>
      <c r="N16" s="112">
        <f>'LOAD-Births by Elem'!N29</f>
        <v>48</v>
      </c>
      <c r="O16" s="112">
        <f>'LOAD-Births by Elem'!O29</f>
        <v>53</v>
      </c>
      <c r="P16" s="112">
        <f>'LOAD-Births by Elem'!P29</f>
        <v>58</v>
      </c>
      <c r="Q16" s="112">
        <f>'LOAD-Births by Elem'!Q29</f>
        <v>62</v>
      </c>
      <c r="R16" s="206">
        <f>'LOAD-Births by Elem'!R29</f>
        <v>70</v>
      </c>
      <c r="S16" s="112">
        <f>'LOAD-Births by Elem'!S29</f>
        <v>67</v>
      </c>
      <c r="T16" s="112">
        <f>'LOAD-Births by Elem'!T29</f>
        <v>49</v>
      </c>
      <c r="U16" s="112">
        <f>'LOAD-Births by Elem'!U29</f>
        <v>61</v>
      </c>
      <c r="V16" s="113">
        <f>'LOAD-Births by Elem'!V29</f>
        <v>80</v>
      </c>
    </row>
    <row r="17" spans="2:22" x14ac:dyDescent="0.25">
      <c r="B17" s="115" t="s">
        <v>71</v>
      </c>
      <c r="C17" s="116">
        <f>C7/C16</f>
        <v>0.90243902439024393</v>
      </c>
      <c r="D17" s="116">
        <f t="shared" ref="D17:R17" si="3">D7/D16</f>
        <v>0.88888888888888884</v>
      </c>
      <c r="E17" s="116">
        <f t="shared" si="3"/>
        <v>1.0526315789473684</v>
      </c>
      <c r="F17" s="116">
        <f t="shared" si="3"/>
        <v>1.3333333333333333</v>
      </c>
      <c r="G17" s="116">
        <f t="shared" si="3"/>
        <v>1.1818181818181819</v>
      </c>
      <c r="H17" s="116">
        <f t="shared" si="3"/>
        <v>0.73333333333333328</v>
      </c>
      <c r="I17" s="116">
        <f t="shared" si="3"/>
        <v>0.71186440677966101</v>
      </c>
      <c r="J17" s="116">
        <f t="shared" si="3"/>
        <v>0.8</v>
      </c>
      <c r="K17" s="116">
        <f t="shared" si="3"/>
        <v>0.58208955223880599</v>
      </c>
      <c r="L17" s="116">
        <f t="shared" si="3"/>
        <v>0.69620253164556967</v>
      </c>
      <c r="M17" s="116">
        <f t="shared" si="3"/>
        <v>0.6071428571428571</v>
      </c>
      <c r="N17" s="116">
        <f t="shared" si="3"/>
        <v>0.64583333333333337</v>
      </c>
      <c r="O17" s="117">
        <f t="shared" si="3"/>
        <v>0.73584905660377353</v>
      </c>
      <c r="P17" s="116">
        <f t="shared" si="3"/>
        <v>0.65517241379310343</v>
      </c>
      <c r="Q17" s="116">
        <f t="shared" si="3"/>
        <v>0.72580645161290325</v>
      </c>
      <c r="R17" s="118">
        <f t="shared" si="3"/>
        <v>0.91428571428571426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Elem'!B29</f>
        <v>47</v>
      </c>
      <c r="D20" s="113">
        <f>'LOAD-Births by Elem'!C29</f>
        <v>41</v>
      </c>
      <c r="E20" s="113">
        <f>'LOAD-Births by Elem'!D29</f>
        <v>45</v>
      </c>
      <c r="F20" s="113">
        <f>'LOAD-Births by Elem'!E29</f>
        <v>57</v>
      </c>
      <c r="G20" s="113">
        <f>'LOAD-Births by Elem'!F29</f>
        <v>45</v>
      </c>
      <c r="H20" s="113">
        <f>'LOAD-Births by Elem'!G29</f>
        <v>55</v>
      </c>
      <c r="I20" s="113">
        <f>'LOAD-Births by Elem'!H29</f>
        <v>60</v>
      </c>
      <c r="J20" s="113">
        <f>'LOAD-Births by Elem'!I29</f>
        <v>59</v>
      </c>
      <c r="K20" s="113">
        <f>'LOAD-Births by Elem'!J29</f>
        <v>60</v>
      </c>
      <c r="L20" s="113">
        <f>'LOAD-Births by Elem'!K29</f>
        <v>67</v>
      </c>
      <c r="M20" s="113">
        <f>'LOAD-Births by Elem'!L29</f>
        <v>79</v>
      </c>
      <c r="N20" s="113">
        <f>'LOAD-Births by Elem'!M29</f>
        <v>56</v>
      </c>
      <c r="O20" s="113">
        <f>'LOAD-Births by Elem'!N29</f>
        <v>48</v>
      </c>
      <c r="P20" s="113">
        <f>'LOAD-Births by Elem'!O29</f>
        <v>53</v>
      </c>
      <c r="Q20" s="113">
        <f>'LOAD-Births by Elem'!P29</f>
        <v>58</v>
      </c>
      <c r="R20" s="114">
        <f>'LOAD-Births by Elem'!Q29</f>
        <v>62</v>
      </c>
      <c r="S20" s="113">
        <f>'LOAD-Births by Elem'!R29</f>
        <v>70</v>
      </c>
      <c r="T20" s="113">
        <f>'LOAD-Births by Elem'!S29</f>
        <v>67</v>
      </c>
      <c r="U20" s="113">
        <f>'LOAD-Births by Elem'!T29</f>
        <v>49</v>
      </c>
      <c r="V20" s="113">
        <f>'LOAD-Births by Elem'!U29</f>
        <v>61</v>
      </c>
    </row>
    <row r="21" spans="2:22" x14ac:dyDescent="0.25">
      <c r="B21" s="115" t="s">
        <v>71</v>
      </c>
      <c r="C21" s="116">
        <f>C20/C7</f>
        <v>1.2702702702702702</v>
      </c>
      <c r="D21" s="116">
        <f t="shared" ref="D21:R21" si="4">D20/D7</f>
        <v>1.0249999999999999</v>
      </c>
      <c r="E21" s="116">
        <f t="shared" si="4"/>
        <v>0.75</v>
      </c>
      <c r="F21" s="116">
        <f t="shared" si="4"/>
        <v>0.95</v>
      </c>
      <c r="G21" s="116">
        <f t="shared" si="4"/>
        <v>0.69230769230769229</v>
      </c>
      <c r="H21" s="116">
        <f t="shared" si="4"/>
        <v>1.25</v>
      </c>
      <c r="I21" s="116">
        <f t="shared" si="4"/>
        <v>1.4285714285714286</v>
      </c>
      <c r="J21" s="116">
        <f t="shared" si="4"/>
        <v>1.2291666666666667</v>
      </c>
      <c r="K21" s="116">
        <f t="shared" si="4"/>
        <v>1.5384615384615385</v>
      </c>
      <c r="L21" s="116">
        <f t="shared" si="4"/>
        <v>1.2181818181818183</v>
      </c>
      <c r="M21" s="116">
        <f>M20/M7</f>
        <v>2.3235294117647061</v>
      </c>
      <c r="N21" s="116">
        <f t="shared" si="4"/>
        <v>1.8064516129032258</v>
      </c>
      <c r="O21" s="117">
        <f t="shared" si="4"/>
        <v>1.2307692307692308</v>
      </c>
      <c r="P21" s="116">
        <f>P20/P7</f>
        <v>1.3947368421052631</v>
      </c>
      <c r="Q21" s="116">
        <f t="shared" si="4"/>
        <v>1.288888888888889</v>
      </c>
      <c r="R21" s="118">
        <f t="shared" si="4"/>
        <v>0.96875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43.941692466460267</v>
      </c>
      <c r="D31" s="134">
        <f t="shared" ref="D31:V31" si="6">(D25*D16)+(D27*D20)</f>
        <v>43.914443885254151</v>
      </c>
      <c r="E31" s="134">
        <f t="shared" si="6"/>
        <v>53.319812792511698</v>
      </c>
      <c r="F31" s="134">
        <f t="shared" si="6"/>
        <v>48.59653725078698</v>
      </c>
      <c r="G31" s="134">
        <f t="shared" si="6"/>
        <v>52.267130620985014</v>
      </c>
      <c r="H31" s="134">
        <f t="shared" si="6"/>
        <v>58.362115488397194</v>
      </c>
      <c r="I31" s="134">
        <f t="shared" si="6"/>
        <v>59.250809061488667</v>
      </c>
      <c r="J31" s="134">
        <f t="shared" si="6"/>
        <v>59.715697036223929</v>
      </c>
      <c r="K31" s="134">
        <f t="shared" si="6"/>
        <v>64.663062037564032</v>
      </c>
      <c r="L31" s="134">
        <f t="shared" si="6"/>
        <v>74.797878280290334</v>
      </c>
      <c r="M31" s="134">
        <f t="shared" si="6"/>
        <v>62.625690607734811</v>
      </c>
      <c r="N31" s="134">
        <f t="shared" si="6"/>
        <v>50.635922330097088</v>
      </c>
      <c r="O31" s="135">
        <f t="shared" si="6"/>
        <v>51.332266325224069</v>
      </c>
      <c r="P31" s="134">
        <f t="shared" si="6"/>
        <v>56.408391608391611</v>
      </c>
      <c r="Q31" s="134">
        <f t="shared" si="6"/>
        <v>60.635627530364367</v>
      </c>
      <c r="R31" s="136">
        <f t="shared" si="6"/>
        <v>67.212405826829723</v>
      </c>
      <c r="S31" s="134">
        <f t="shared" si="6"/>
        <v>67.98443763087063</v>
      </c>
      <c r="T31" s="134">
        <f t="shared" si="6"/>
        <v>54.835727423642986</v>
      </c>
      <c r="U31" s="134">
        <f t="shared" si="6"/>
        <v>57.128327552891655</v>
      </c>
      <c r="V31" s="134">
        <f t="shared" si="6"/>
        <v>73.866521275564139</v>
      </c>
    </row>
    <row r="32" spans="2:22" x14ac:dyDescent="0.25">
      <c r="B32" s="137" t="s">
        <v>78</v>
      </c>
      <c r="C32" s="138"/>
      <c r="D32" s="138">
        <f t="shared" ref="D32:V32" si="7">D31-C31</f>
        <v>-2.7248581206116285E-2</v>
      </c>
      <c r="E32" s="138">
        <f t="shared" si="7"/>
        <v>9.4053689072575466</v>
      </c>
      <c r="F32" s="138">
        <f t="shared" si="7"/>
        <v>-4.7232755417247176</v>
      </c>
      <c r="G32" s="138">
        <f t="shared" si="7"/>
        <v>3.6705933701980342</v>
      </c>
      <c r="H32" s="138">
        <f t="shared" si="7"/>
        <v>6.0949848674121796</v>
      </c>
      <c r="I32" s="138">
        <f t="shared" si="7"/>
        <v>0.8886935730914729</v>
      </c>
      <c r="J32" s="138">
        <f t="shared" si="7"/>
        <v>0.46488797473526233</v>
      </c>
      <c r="K32" s="138">
        <f t="shared" si="7"/>
        <v>4.9473650013401027</v>
      </c>
      <c r="L32" s="138">
        <f t="shared" si="7"/>
        <v>10.134816242726302</v>
      </c>
      <c r="M32" s="138">
        <f t="shared" si="7"/>
        <v>-12.172187672555523</v>
      </c>
      <c r="N32" s="138">
        <f t="shared" si="7"/>
        <v>-11.989768277637722</v>
      </c>
      <c r="O32" s="138">
        <f t="shared" si="7"/>
        <v>0.69634399512698053</v>
      </c>
      <c r="P32" s="138">
        <f t="shared" si="7"/>
        <v>5.0761252831675421</v>
      </c>
      <c r="Q32" s="138">
        <f t="shared" si="7"/>
        <v>4.2272359219727562</v>
      </c>
      <c r="R32" s="139">
        <f t="shared" si="7"/>
        <v>6.5767782964653563</v>
      </c>
      <c r="S32" s="138">
        <f t="shared" si="7"/>
        <v>0.77203180404090688</v>
      </c>
      <c r="T32" s="138">
        <f t="shared" si="7"/>
        <v>-13.148710207227644</v>
      </c>
      <c r="U32" s="138">
        <f t="shared" si="7"/>
        <v>2.2926001292486688</v>
      </c>
      <c r="V32" s="138">
        <f t="shared" si="7"/>
        <v>16.738193722672484</v>
      </c>
    </row>
    <row r="33" spans="2:22" x14ac:dyDescent="0.25">
      <c r="B33" s="140" t="s">
        <v>79</v>
      </c>
      <c r="C33" s="141"/>
      <c r="D33" s="141">
        <f t="shared" ref="D33:V33" si="8">D32/C31</f>
        <v>-6.2010768535860402E-4</v>
      </c>
      <c r="E33" s="141">
        <f t="shared" si="8"/>
        <v>0.2141748380517631</v>
      </c>
      <c r="F33" s="141">
        <f t="shared" si="8"/>
        <v>-8.8583873317500852E-2</v>
      </c>
      <c r="G33" s="141">
        <f t="shared" si="8"/>
        <v>7.5531994208879405E-2</v>
      </c>
      <c r="H33" s="141">
        <f t="shared" si="8"/>
        <v>0.11661219575281355</v>
      </c>
      <c r="I33" s="141">
        <f t="shared" si="8"/>
        <v>1.5227233722673256E-2</v>
      </c>
      <c r="J33" s="141">
        <f t="shared" si="8"/>
        <v>7.8461034051503994E-3</v>
      </c>
      <c r="K33" s="141">
        <f t="shared" si="8"/>
        <v>8.2848651977368681E-2</v>
      </c>
      <c r="L33" s="141">
        <f t="shared" si="8"/>
        <v>0.15673269906146403</v>
      </c>
      <c r="M33" s="141">
        <f t="shared" si="8"/>
        <v>-0.16273439771837706</v>
      </c>
      <c r="N33" s="141">
        <f t="shared" si="8"/>
        <v>-0.19145127440968904</v>
      </c>
      <c r="O33" s="142">
        <f t="shared" si="8"/>
        <v>1.375197612847838E-2</v>
      </c>
      <c r="P33" s="141">
        <f t="shared" si="8"/>
        <v>9.8887612929593055E-2</v>
      </c>
      <c r="Q33" s="141">
        <f t="shared" si="8"/>
        <v>7.4939841421464856E-2</v>
      </c>
      <c r="R33" s="143">
        <f t="shared" si="8"/>
        <v>0.10846392730366182</v>
      </c>
      <c r="S33" s="141">
        <f t="shared" si="8"/>
        <v>1.1486447993396015E-2</v>
      </c>
      <c r="T33" s="141">
        <f t="shared" si="8"/>
        <v>-0.1934076483594685</v>
      </c>
      <c r="U33" s="141">
        <f t="shared" si="8"/>
        <v>4.1808511292952974E-2</v>
      </c>
      <c r="V33" s="141">
        <f t="shared" si="8"/>
        <v>0.29299288881117003</v>
      </c>
    </row>
    <row r="34" spans="2:22" x14ac:dyDescent="0.25">
      <c r="B34" s="123" t="s">
        <v>80</v>
      </c>
      <c r="C34" s="116"/>
      <c r="D34" s="116">
        <f t="shared" ref="D34:R34" si="9">D7/D31</f>
        <v>0.91086204130280324</v>
      </c>
      <c r="E34" s="116">
        <f t="shared" si="9"/>
        <v>1.1252852712271053</v>
      </c>
      <c r="F34" s="116">
        <f t="shared" si="9"/>
        <v>1.2346558704453443</v>
      </c>
      <c r="G34" s="116">
        <f t="shared" si="9"/>
        <v>1.2436114098427817</v>
      </c>
      <c r="H34" s="116">
        <f t="shared" si="9"/>
        <v>0.75391372694068148</v>
      </c>
      <c r="I34" s="116">
        <f t="shared" si="9"/>
        <v>0.70885108009940745</v>
      </c>
      <c r="J34" s="116">
        <f t="shared" si="9"/>
        <v>0.80380875351556036</v>
      </c>
      <c r="K34" s="116">
        <f t="shared" si="9"/>
        <v>0.60312640278841323</v>
      </c>
      <c r="L34" s="116">
        <f t="shared" si="9"/>
        <v>0.73531497503041887</v>
      </c>
      <c r="M34" s="116">
        <f t="shared" si="9"/>
        <v>0.54290818464524382</v>
      </c>
      <c r="N34" s="116">
        <f t="shared" si="9"/>
        <v>0.61221359409452591</v>
      </c>
      <c r="O34" s="117">
        <f t="shared" si="9"/>
        <v>0.75975605193250273</v>
      </c>
      <c r="P34" s="116">
        <f t="shared" si="9"/>
        <v>0.67365863334325093</v>
      </c>
      <c r="Q34" s="116">
        <f>Q7/Q31</f>
        <v>0.74213794484876816</v>
      </c>
      <c r="R34" s="144">
        <f t="shared" si="9"/>
        <v>0.95220516529186039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-6.9416924664602675</v>
      </c>
      <c r="D35" s="145">
        <f t="shared" ref="D35:R35" si="10">D7-D31</f>
        <v>-3.9144438852541512</v>
      </c>
      <c r="E35" s="145">
        <f t="shared" si="10"/>
        <v>6.6801872074883022</v>
      </c>
      <c r="F35" s="145">
        <f t="shared" si="10"/>
        <v>11.40346274921302</v>
      </c>
      <c r="G35" s="145">
        <f t="shared" si="10"/>
        <v>12.732869379014986</v>
      </c>
      <c r="H35" s="145">
        <f t="shared" si="10"/>
        <v>-14.362115488397194</v>
      </c>
      <c r="I35" s="145">
        <f t="shared" si="10"/>
        <v>-17.250809061488667</v>
      </c>
      <c r="J35" s="145">
        <f t="shared" si="10"/>
        <v>-11.715697036223929</v>
      </c>
      <c r="K35" s="145">
        <f t="shared" si="10"/>
        <v>-25.663062037564032</v>
      </c>
      <c r="L35" s="145">
        <f t="shared" si="10"/>
        <v>-19.797878280290334</v>
      </c>
      <c r="M35" s="145">
        <f t="shared" si="10"/>
        <v>-28.625690607734811</v>
      </c>
      <c r="N35" s="145">
        <f t="shared" si="10"/>
        <v>-19.635922330097088</v>
      </c>
      <c r="O35" s="146">
        <f t="shared" si="10"/>
        <v>-12.332266325224069</v>
      </c>
      <c r="P35" s="145">
        <f t="shared" si="10"/>
        <v>-18.408391608391611</v>
      </c>
      <c r="Q35" s="145">
        <f t="shared" si="10"/>
        <v>-15.635627530364367</v>
      </c>
      <c r="R35" s="147">
        <f t="shared" si="10"/>
        <v>-3.2124058268297233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0.10846392730366182</v>
      </c>
      <c r="S41" s="163">
        <f>S33</f>
        <v>1.1486447993396015E-2</v>
      </c>
      <c r="T41" s="163">
        <f>T33</f>
        <v>-0.1934076483594685</v>
      </c>
      <c r="U41" s="163">
        <f>U33</f>
        <v>4.1808511292952974E-2</v>
      </c>
      <c r="V41" s="164">
        <f>V33</f>
        <v>0.29299288881117003</v>
      </c>
    </row>
    <row r="42" spans="2:22" x14ac:dyDescent="0.25">
      <c r="O42" s="152"/>
      <c r="P42" s="182" t="s">
        <v>85</v>
      </c>
      <c r="R42" s="166">
        <f>AVERAGE(N34:R34)</f>
        <v>0.74799427790218165</v>
      </c>
      <c r="S42" s="167">
        <f t="shared" ref="S42:V43" si="11">R42</f>
        <v>0.74799427790218165</v>
      </c>
      <c r="T42" s="167">
        <f t="shared" si="11"/>
        <v>0.74799427790218165</v>
      </c>
      <c r="U42" s="167">
        <f t="shared" si="11"/>
        <v>0.74799427790218165</v>
      </c>
      <c r="V42" s="168">
        <f t="shared" si="11"/>
        <v>0.74799427790218165</v>
      </c>
    </row>
    <row r="43" spans="2:22" x14ac:dyDescent="0.25">
      <c r="O43" s="152"/>
      <c r="P43" s="182" t="s">
        <v>111</v>
      </c>
      <c r="R43" s="166">
        <f>AVERAGE(S33:V33)</f>
        <v>3.8220049934512626E-2</v>
      </c>
      <c r="S43" s="167">
        <f t="shared" si="11"/>
        <v>3.8220049934512626E-2</v>
      </c>
      <c r="T43" s="167">
        <f t="shared" si="11"/>
        <v>3.8220049934512626E-2</v>
      </c>
      <c r="U43" s="167">
        <f t="shared" si="11"/>
        <v>3.8220049934512626E-2</v>
      </c>
      <c r="V43" s="168">
        <f t="shared" si="11"/>
        <v>3.8220049934512626E-2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64</v>
      </c>
      <c r="S45" s="174">
        <f>R45+(R45*S41)</f>
        <v>64.735132671577347</v>
      </c>
      <c r="T45" s="174">
        <f>S45+(S45*T41)</f>
        <v>52.214862895329375</v>
      </c>
      <c r="U45" s="174">
        <f>T45+(T45*U41)</f>
        <v>54.397888580348742</v>
      </c>
      <c r="V45" s="175">
        <f>U45+(U45*V41)</f>
        <v>70.336083100733276</v>
      </c>
    </row>
    <row r="46" spans="2:22" x14ac:dyDescent="0.25">
      <c r="M46" s="14"/>
      <c r="O46" s="152"/>
      <c r="P46" s="154" t="s">
        <v>89</v>
      </c>
      <c r="Q46" s="172"/>
      <c r="R46" s="173">
        <f>R45</f>
        <v>64</v>
      </c>
      <c r="S46" s="174">
        <f>S42*S31</f>
        <v>50.851970334288978</v>
      </c>
      <c r="T46" s="174">
        <f>T42*T31</f>
        <v>41.016810337488693</v>
      </c>
      <c r="U46" s="174">
        <f>U42*U31</f>
        <v>42.7316621156845</v>
      </c>
      <c r="V46" s="175">
        <f>V42*V31</f>
        <v>55.251735242661738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64</v>
      </c>
      <c r="S47" s="180">
        <f>R47*(1+S43)</f>
        <v>66.446083195808811</v>
      </c>
      <c r="T47" s="180">
        <f>S47*(1+T43)</f>
        <v>68.985655813505403</v>
      </c>
      <c r="U47" s="180">
        <f>T47*(1+U43)</f>
        <v>71.62229102346268</v>
      </c>
      <c r="V47" s="181">
        <f>U47*(1+V43)</f>
        <v>74.359698562803615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-2.25</v>
      </c>
      <c r="T51" s="236">
        <f>S51</f>
        <v>-2.25</v>
      </c>
      <c r="U51" s="236">
        <f>T51</f>
        <v>-2.25</v>
      </c>
      <c r="V51" s="269">
        <f>U51</f>
        <v>-2.25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0.10846392730366182</v>
      </c>
      <c r="S54" s="163">
        <f>S41</f>
        <v>1.1486447993396015E-2</v>
      </c>
      <c r="T54" s="163">
        <f>T41</f>
        <v>-0.1934076483594685</v>
      </c>
      <c r="U54" s="163">
        <f>U41</f>
        <v>4.1808511292952974E-2</v>
      </c>
      <c r="V54" s="164">
        <f>V41</f>
        <v>0.29299288881117003</v>
      </c>
    </row>
    <row r="55" spans="15:22" x14ac:dyDescent="0.25">
      <c r="O55" s="152"/>
      <c r="P55" s="182" t="s">
        <v>85</v>
      </c>
      <c r="R55" s="166">
        <f t="shared" ref="R55:V56" si="12">R42</f>
        <v>0.74799427790218165</v>
      </c>
      <c r="S55" s="167">
        <f t="shared" si="12"/>
        <v>0.74799427790218165</v>
      </c>
      <c r="T55" s="167">
        <f t="shared" si="12"/>
        <v>0.74799427790218165</v>
      </c>
      <c r="U55" s="167">
        <f t="shared" si="12"/>
        <v>0.74799427790218165</v>
      </c>
      <c r="V55" s="168">
        <f t="shared" si="12"/>
        <v>0.74799427790218165</v>
      </c>
    </row>
    <row r="56" spans="15:22" x14ac:dyDescent="0.25">
      <c r="O56" s="152"/>
      <c r="P56" s="182" t="s">
        <v>111</v>
      </c>
      <c r="R56" s="166">
        <f t="shared" si="12"/>
        <v>3.8220049934512626E-2</v>
      </c>
      <c r="S56" s="167">
        <f t="shared" si="12"/>
        <v>3.8220049934512626E-2</v>
      </c>
      <c r="T56" s="167">
        <f t="shared" si="12"/>
        <v>3.8220049934512626E-2</v>
      </c>
      <c r="U56" s="167">
        <f t="shared" si="12"/>
        <v>3.8220049934512626E-2</v>
      </c>
      <c r="V56" s="168">
        <f t="shared" si="12"/>
        <v>3.8220049934512626E-2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43</v>
      </c>
      <c r="S58" s="174">
        <f>S45+S51</f>
        <v>62.485132671577347</v>
      </c>
      <c r="T58" s="174">
        <f>T45+T51</f>
        <v>49.964862895329375</v>
      </c>
      <c r="U58" s="174">
        <f>U45+U51</f>
        <v>52.147888580348742</v>
      </c>
      <c r="V58" s="175">
        <f>V45+V51</f>
        <v>68.086083100733276</v>
      </c>
    </row>
    <row r="59" spans="15:22" x14ac:dyDescent="0.25">
      <c r="O59" s="152"/>
      <c r="P59" s="154" t="s">
        <v>89</v>
      </c>
      <c r="Q59" s="172"/>
      <c r="R59" s="173">
        <f>R58</f>
        <v>43</v>
      </c>
      <c r="S59" s="174">
        <f>S46+S51</f>
        <v>48.601970334288978</v>
      </c>
      <c r="T59" s="174">
        <f>T46+T51</f>
        <v>38.766810337488693</v>
      </c>
      <c r="U59" s="174">
        <f>U46+U51</f>
        <v>40.4816621156845</v>
      </c>
      <c r="V59" s="175">
        <f>V46+V51</f>
        <v>53.001735242661738</v>
      </c>
    </row>
    <row r="60" spans="15:22" ht="15.75" thickBot="1" x14ac:dyDescent="0.3">
      <c r="O60" s="176"/>
      <c r="P60" s="177" t="s">
        <v>88</v>
      </c>
      <c r="Q60" s="178"/>
      <c r="R60" s="179">
        <f>R59</f>
        <v>43</v>
      </c>
      <c r="S60" s="180">
        <f>S47+S51</f>
        <v>64.196083195808811</v>
      </c>
      <c r="T60" s="180">
        <f>T47+T51</f>
        <v>66.735655813505403</v>
      </c>
      <c r="U60" s="180">
        <f>U47+U51</f>
        <v>69.37229102346268</v>
      </c>
      <c r="V60" s="181">
        <f>V47+V51</f>
        <v>72.109698562803615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F704-E03A-4514-AA2E-17EA2A26A464}">
  <dimension ref="B1:V60"/>
  <sheetViews>
    <sheetView tabSelected="1" topLeftCell="A27" workbookViewId="0">
      <selection activeCell="Z44" sqref="Z44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174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I3" s="271"/>
      <c r="J3" s="271"/>
      <c r="K3" s="271">
        <f t="shared" ref="K3:Q3" si="0">K8/K7</f>
        <v>0.86842105263157898</v>
      </c>
      <c r="L3" s="271">
        <f t="shared" si="0"/>
        <v>0.86111111111111116</v>
      </c>
      <c r="M3" s="271">
        <f t="shared" si="0"/>
        <v>0.76923076923076927</v>
      </c>
      <c r="N3" s="271">
        <f t="shared" si="0"/>
        <v>0.94736842105263153</v>
      </c>
      <c r="O3" s="271">
        <f t="shared" si="0"/>
        <v>0.95833333333333337</v>
      </c>
      <c r="P3" s="271">
        <f t="shared" si="0"/>
        <v>0.82758620689655171</v>
      </c>
      <c r="Q3" s="271">
        <f t="shared" si="0"/>
        <v>0.86842105263157898</v>
      </c>
      <c r="R3" s="271">
        <f>R8/R7</f>
        <v>0.8928571428571429</v>
      </c>
    </row>
    <row r="4" spans="2:22" ht="15.75" thickBot="1" x14ac:dyDescent="0.3">
      <c r="B4" s="70"/>
      <c r="I4" s="237"/>
      <c r="J4" s="237"/>
      <c r="K4" s="237">
        <f t="shared" ref="K4:Q4" si="1">K8-K7</f>
        <v>-5</v>
      </c>
      <c r="L4" s="237">
        <f t="shared" si="1"/>
        <v>-5</v>
      </c>
      <c r="M4" s="237">
        <f t="shared" si="1"/>
        <v>-6</v>
      </c>
      <c r="N4" s="237">
        <f t="shared" si="1"/>
        <v>-2</v>
      </c>
      <c r="O4" s="237">
        <f t="shared" si="1"/>
        <v>-1</v>
      </c>
      <c r="P4" s="237">
        <f t="shared" si="1"/>
        <v>-5</v>
      </c>
      <c r="Q4" s="237">
        <f t="shared" si="1"/>
        <v>-5</v>
      </c>
      <c r="R4" s="237">
        <f>R8-R7</f>
        <v>-3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3">
        <f>'LOAD-K and 1 by Elm '!B30</f>
        <v>55</v>
      </c>
      <c r="D7" s="83">
        <f>'LOAD-K and 1 by Elm '!C30</f>
        <v>52</v>
      </c>
      <c r="E7" s="83">
        <f>'LOAD-K and 1 by Elm '!D30</f>
        <v>59</v>
      </c>
      <c r="F7" s="83">
        <f>'LOAD-K and 1 by Elm '!E30</f>
        <v>37</v>
      </c>
      <c r="G7" s="83">
        <f>'LOAD-K and 1 by Elm '!F30</f>
        <v>44</v>
      </c>
      <c r="H7" s="83">
        <f>'LOAD-K and 1 by Elm '!G30</f>
        <v>51</v>
      </c>
      <c r="I7" s="83">
        <f>'LOAD-K and 1 by Elm '!H30</f>
        <v>37</v>
      </c>
      <c r="J7" s="83">
        <f>'LOAD-K and 1 by Elm '!I30</f>
        <v>44</v>
      </c>
      <c r="K7" s="83">
        <f>'LOAD-K and 1 by Elm '!J30</f>
        <v>38</v>
      </c>
      <c r="L7" s="83">
        <f>'LOAD-K and 1 by Elm '!K30</f>
        <v>36</v>
      </c>
      <c r="M7" s="83">
        <f>'LOAD-K and 1 by Elm '!L30</f>
        <v>26</v>
      </c>
      <c r="N7" s="83">
        <f>'LOAD-K and 1 by Elm '!M30</f>
        <v>38</v>
      </c>
      <c r="O7" s="83">
        <f>'LOAD-K and 1 by Elm '!N30</f>
        <v>24</v>
      </c>
      <c r="P7" s="83">
        <f>'LOAD-K and 1 by Elm '!O30</f>
        <v>29</v>
      </c>
      <c r="Q7" s="267">
        <f>'LOAD-K and 1 by Elm '!P30</f>
        <v>38</v>
      </c>
      <c r="R7" s="83">
        <f>'LOAD-K and 1 by Elm '!Q30</f>
        <v>28</v>
      </c>
      <c r="S7" s="84"/>
      <c r="T7" s="84"/>
      <c r="U7" s="84"/>
      <c r="V7" s="84"/>
    </row>
    <row r="8" spans="2:22" x14ac:dyDescent="0.25">
      <c r="B8" s="225" t="s">
        <v>122</v>
      </c>
      <c r="C8" s="83">
        <f>'LOAD-K and 1 by Elm '!B105</f>
        <v>0</v>
      </c>
      <c r="D8" s="83">
        <f>'LOAD-K and 1 by Elm '!C105</f>
        <v>0</v>
      </c>
      <c r="E8" s="83">
        <f>'LOAD-K and 1 by Elm '!D105</f>
        <v>0</v>
      </c>
      <c r="F8" s="83">
        <f>'LOAD-K and 1 by Elm '!E105</f>
        <v>0</v>
      </c>
      <c r="G8" s="83">
        <f>'LOAD-K and 1 by Elm '!F105</f>
        <v>0</v>
      </c>
      <c r="H8" s="83">
        <f>'LOAD-K and 1 by Elm '!G105</f>
        <v>0</v>
      </c>
      <c r="I8" s="83">
        <f>'LOAD-K and 1 by Elm '!H105</f>
        <v>34</v>
      </c>
      <c r="J8" s="83">
        <f>'LOAD-K and 1 by Elm '!I105</f>
        <v>41</v>
      </c>
      <c r="K8" s="83">
        <f>'LOAD-K and 1 by Elm '!J105</f>
        <v>33</v>
      </c>
      <c r="L8" s="83">
        <f>'LOAD-K and 1 by Elm '!K105</f>
        <v>31</v>
      </c>
      <c r="M8" s="83">
        <f>'LOAD-K and 1 by Elm '!L105</f>
        <v>20</v>
      </c>
      <c r="N8" s="83">
        <f>'LOAD-K and 1 by Elm '!M105</f>
        <v>36</v>
      </c>
      <c r="O8" s="83">
        <f>'LOAD-K and 1 by Elm '!N105</f>
        <v>23</v>
      </c>
      <c r="P8" s="83">
        <f>'LOAD-K and 1 by Elm '!O105</f>
        <v>24</v>
      </c>
      <c r="Q8" s="267">
        <f>'LOAD-K and 1 by Elm '!P105</f>
        <v>33</v>
      </c>
      <c r="R8" s="83">
        <f>'LOAD-K and 1 by Elm '!Q105</f>
        <v>25</v>
      </c>
      <c r="S8" s="84"/>
      <c r="T8" s="84"/>
      <c r="U8" s="84"/>
      <c r="V8" s="84"/>
    </row>
    <row r="9" spans="2:22" x14ac:dyDescent="0.25">
      <c r="B9" s="85" t="s">
        <v>119</v>
      </c>
      <c r="C9" s="89">
        <f>'LOAD-K and 1 by Elm '!B68</f>
        <v>58</v>
      </c>
      <c r="D9" s="89">
        <f>'LOAD-K and 1 by Elm '!C68</f>
        <v>50</v>
      </c>
      <c r="E9" s="89">
        <f>'LOAD-K and 1 by Elm '!D68</f>
        <v>53</v>
      </c>
      <c r="F9" s="89">
        <f>'LOAD-K and 1 by Elm '!E68</f>
        <v>54</v>
      </c>
      <c r="G9" s="89">
        <f>'LOAD-K and 1 by Elm '!F68</f>
        <v>40</v>
      </c>
      <c r="H9" s="89">
        <f>'LOAD-K and 1 by Elm '!G68</f>
        <v>49</v>
      </c>
      <c r="I9" s="89">
        <f>'LOAD-K and 1 by Elm '!H68</f>
        <v>52</v>
      </c>
      <c r="J9" s="89">
        <f>'LOAD-K and 1 by Elm '!I68</f>
        <v>42</v>
      </c>
      <c r="K9" s="89">
        <f>'LOAD-K and 1 by Elm '!J68</f>
        <v>49</v>
      </c>
      <c r="L9" s="89">
        <f>'LOAD-K and 1 by Elm '!K68</f>
        <v>33</v>
      </c>
      <c r="M9" s="89">
        <f>'LOAD-K and 1 by Elm '!L68</f>
        <v>35</v>
      </c>
      <c r="N9" s="89">
        <f>'LOAD-K and 1 by Elm '!M68</f>
        <v>24</v>
      </c>
      <c r="O9" s="89">
        <f>'LOAD-K and 1 by Elm '!N68</f>
        <v>41</v>
      </c>
      <c r="P9" s="89">
        <f>'LOAD-K and 1 by Elm '!O68</f>
        <v>22</v>
      </c>
      <c r="Q9" s="268">
        <f>'LOAD-K and 1 by Elm '!P68</f>
        <v>29</v>
      </c>
      <c r="R9" s="89">
        <f>'LOAD-K and 1 by Elm '!Q68</f>
        <v>38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-3</v>
      </c>
      <c r="E10" s="91">
        <f t="shared" si="2"/>
        <v>7</v>
      </c>
      <c r="F10" s="91">
        <f t="shared" si="2"/>
        <v>-22</v>
      </c>
      <c r="G10" s="91">
        <f t="shared" si="2"/>
        <v>7</v>
      </c>
      <c r="H10" s="91">
        <f t="shared" si="2"/>
        <v>7</v>
      </c>
      <c r="I10" s="92">
        <f t="shared" si="2"/>
        <v>-14</v>
      </c>
      <c r="J10" s="93">
        <f t="shared" si="2"/>
        <v>7</v>
      </c>
      <c r="K10" s="93">
        <f t="shared" si="2"/>
        <v>-6</v>
      </c>
      <c r="L10" s="93">
        <f t="shared" si="2"/>
        <v>-2</v>
      </c>
      <c r="M10" s="93">
        <f t="shared" si="2"/>
        <v>-10</v>
      </c>
      <c r="N10" s="93">
        <f t="shared" si="2"/>
        <v>12</v>
      </c>
      <c r="O10" s="93">
        <f t="shared" si="2"/>
        <v>-14</v>
      </c>
      <c r="P10" s="93">
        <f t="shared" si="2"/>
        <v>5</v>
      </c>
      <c r="Q10" s="93">
        <f t="shared" si="2"/>
        <v>9</v>
      </c>
      <c r="R10" s="94">
        <f t="shared" si="2"/>
        <v>-10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-5.4545454545454543E-2</v>
      </c>
      <c r="E11" s="95">
        <f t="shared" si="3"/>
        <v>0.13461538461538461</v>
      </c>
      <c r="F11" s="95">
        <f t="shared" si="3"/>
        <v>-0.3728813559322034</v>
      </c>
      <c r="G11" s="95">
        <f t="shared" si="3"/>
        <v>0.1891891891891892</v>
      </c>
      <c r="H11" s="95">
        <f t="shared" si="3"/>
        <v>0.15909090909090909</v>
      </c>
      <c r="I11" s="95">
        <f t="shared" si="3"/>
        <v>-0.27450980392156865</v>
      </c>
      <c r="J11" s="96">
        <f t="shared" si="3"/>
        <v>0.1891891891891892</v>
      </c>
      <c r="K11" s="96">
        <f t="shared" si="3"/>
        <v>-0.13636363636363635</v>
      </c>
      <c r="L11" s="96">
        <f t="shared" si="3"/>
        <v>-5.2631578947368418E-2</v>
      </c>
      <c r="M11" s="96">
        <f t="shared" si="3"/>
        <v>-0.27777777777777779</v>
      </c>
      <c r="N11" s="97">
        <f t="shared" si="3"/>
        <v>0.46153846153846156</v>
      </c>
      <c r="O11" s="98">
        <f t="shared" si="3"/>
        <v>-0.36842105263157893</v>
      </c>
      <c r="P11" s="97">
        <f t="shared" si="3"/>
        <v>0.20833333333333334</v>
      </c>
      <c r="Q11" s="97">
        <f t="shared" si="3"/>
        <v>0.31034482758620691</v>
      </c>
      <c r="R11" s="99">
        <f t="shared" si="3"/>
        <v>-0.26315789473684209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Elem'!C30</f>
        <v>101</v>
      </c>
      <c r="D16" s="112">
        <f>'LOAD-Births by Elem'!D30</f>
        <v>84</v>
      </c>
      <c r="E16" s="112">
        <f>'LOAD-Births by Elem'!E30</f>
        <v>65</v>
      </c>
      <c r="F16" s="112">
        <f>'LOAD-Births by Elem'!F30</f>
        <v>63</v>
      </c>
      <c r="G16" s="112">
        <f>'LOAD-Births by Elem'!G30</f>
        <v>63</v>
      </c>
      <c r="H16" s="112">
        <f>'LOAD-Births by Elem'!H30</f>
        <v>62</v>
      </c>
      <c r="I16" s="112">
        <f>'LOAD-Births by Elem'!I30</f>
        <v>53</v>
      </c>
      <c r="J16" s="112">
        <f>'LOAD-Births by Elem'!J30</f>
        <v>48</v>
      </c>
      <c r="K16" s="112">
        <f>'LOAD-Births by Elem'!K30</f>
        <v>55</v>
      </c>
      <c r="L16" s="112">
        <f>'LOAD-Births by Elem'!L30</f>
        <v>56</v>
      </c>
      <c r="M16" s="112">
        <f>'LOAD-Births by Elem'!M30</f>
        <v>55</v>
      </c>
      <c r="N16" s="112">
        <f>'LOAD-Births by Elem'!N30</f>
        <v>54</v>
      </c>
      <c r="O16" s="112">
        <f>'LOAD-Births by Elem'!O30</f>
        <v>53</v>
      </c>
      <c r="P16" s="112">
        <f>'LOAD-Births by Elem'!P30</f>
        <v>55</v>
      </c>
      <c r="Q16" s="112">
        <f>'LOAD-Births by Elem'!Q30</f>
        <v>47</v>
      </c>
      <c r="R16" s="206">
        <f>'LOAD-Births by Elem'!R30</f>
        <v>64</v>
      </c>
      <c r="S16" s="112">
        <f>'LOAD-Births by Elem'!S30</f>
        <v>58</v>
      </c>
      <c r="T16" s="112">
        <f>'LOAD-Births by Elem'!T30</f>
        <v>53</v>
      </c>
      <c r="U16" s="112">
        <f>'LOAD-Births by Elem'!U30</f>
        <v>47</v>
      </c>
      <c r="V16" s="113">
        <f>'LOAD-Births by Elem'!V30</f>
        <v>46</v>
      </c>
    </row>
    <row r="17" spans="2:22" x14ac:dyDescent="0.25">
      <c r="B17" s="115" t="s">
        <v>71</v>
      </c>
      <c r="C17" s="116">
        <f>C7/C16</f>
        <v>0.54455445544554459</v>
      </c>
      <c r="D17" s="116">
        <f t="shared" ref="D17:R17" si="4">D7/D16</f>
        <v>0.61904761904761907</v>
      </c>
      <c r="E17" s="116">
        <f t="shared" si="4"/>
        <v>0.90769230769230769</v>
      </c>
      <c r="F17" s="116">
        <f t="shared" si="4"/>
        <v>0.58730158730158732</v>
      </c>
      <c r="G17" s="116">
        <f t="shared" si="4"/>
        <v>0.69841269841269837</v>
      </c>
      <c r="H17" s="116">
        <f t="shared" si="4"/>
        <v>0.82258064516129037</v>
      </c>
      <c r="I17" s="116">
        <f t="shared" si="4"/>
        <v>0.69811320754716977</v>
      </c>
      <c r="J17" s="116">
        <f t="shared" si="4"/>
        <v>0.91666666666666663</v>
      </c>
      <c r="K17" s="116">
        <f t="shared" si="4"/>
        <v>0.69090909090909092</v>
      </c>
      <c r="L17" s="116">
        <f t="shared" si="4"/>
        <v>0.6428571428571429</v>
      </c>
      <c r="M17" s="116">
        <f t="shared" si="4"/>
        <v>0.47272727272727272</v>
      </c>
      <c r="N17" s="116">
        <f t="shared" si="4"/>
        <v>0.70370370370370372</v>
      </c>
      <c r="O17" s="117">
        <f t="shared" si="4"/>
        <v>0.45283018867924529</v>
      </c>
      <c r="P17" s="116">
        <f t="shared" si="4"/>
        <v>0.52727272727272723</v>
      </c>
      <c r="Q17" s="116">
        <f t="shared" si="4"/>
        <v>0.80851063829787229</v>
      </c>
      <c r="R17" s="118">
        <f t="shared" si="4"/>
        <v>0.4375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Elem'!B30</f>
        <v>73</v>
      </c>
      <c r="D20" s="113">
        <f>'LOAD-Births by Elem'!C30</f>
        <v>101</v>
      </c>
      <c r="E20" s="113">
        <f>'LOAD-Births by Elem'!D30</f>
        <v>84</v>
      </c>
      <c r="F20" s="113">
        <f>'LOAD-Births by Elem'!E30</f>
        <v>65</v>
      </c>
      <c r="G20" s="113">
        <f>'LOAD-Births by Elem'!F30</f>
        <v>63</v>
      </c>
      <c r="H20" s="113">
        <f>'LOAD-Births by Elem'!G30</f>
        <v>63</v>
      </c>
      <c r="I20" s="113">
        <f>'LOAD-Births by Elem'!H30</f>
        <v>62</v>
      </c>
      <c r="J20" s="113">
        <f>'LOAD-Births by Elem'!I30</f>
        <v>53</v>
      </c>
      <c r="K20" s="113">
        <f>'LOAD-Births by Elem'!J30</f>
        <v>48</v>
      </c>
      <c r="L20" s="113">
        <f>'LOAD-Births by Elem'!K30</f>
        <v>55</v>
      </c>
      <c r="M20" s="113">
        <f>'LOAD-Births by Elem'!L30</f>
        <v>56</v>
      </c>
      <c r="N20" s="113">
        <f>'LOAD-Births by Elem'!M30</f>
        <v>55</v>
      </c>
      <c r="O20" s="113">
        <f>'LOAD-Births by Elem'!N30</f>
        <v>54</v>
      </c>
      <c r="P20" s="113">
        <f>'LOAD-Births by Elem'!O30</f>
        <v>53</v>
      </c>
      <c r="Q20" s="113">
        <f>'LOAD-Births by Elem'!P30</f>
        <v>55</v>
      </c>
      <c r="R20" s="114">
        <f>'LOAD-Births by Elem'!Q30</f>
        <v>47</v>
      </c>
      <c r="S20" s="113">
        <f>'LOAD-Births by Elem'!R30</f>
        <v>64</v>
      </c>
      <c r="T20" s="113">
        <f>'LOAD-Births by Elem'!S30</f>
        <v>58</v>
      </c>
      <c r="U20" s="113">
        <f>'LOAD-Births by Elem'!T30</f>
        <v>53</v>
      </c>
      <c r="V20" s="113">
        <f>'LOAD-Births by Elem'!U30</f>
        <v>47</v>
      </c>
    </row>
    <row r="21" spans="2:22" x14ac:dyDescent="0.25">
      <c r="B21" s="115" t="s">
        <v>71</v>
      </c>
      <c r="C21" s="116">
        <f>C20/C7</f>
        <v>1.3272727272727274</v>
      </c>
      <c r="D21" s="116">
        <f t="shared" ref="D21:R21" si="5">D20/D7</f>
        <v>1.9423076923076923</v>
      </c>
      <c r="E21" s="116">
        <f t="shared" si="5"/>
        <v>1.423728813559322</v>
      </c>
      <c r="F21" s="116">
        <f t="shared" si="5"/>
        <v>1.7567567567567568</v>
      </c>
      <c r="G21" s="116">
        <f t="shared" si="5"/>
        <v>1.4318181818181819</v>
      </c>
      <c r="H21" s="116">
        <f t="shared" si="5"/>
        <v>1.2352941176470589</v>
      </c>
      <c r="I21" s="116">
        <f t="shared" si="5"/>
        <v>1.6756756756756757</v>
      </c>
      <c r="J21" s="116">
        <f t="shared" si="5"/>
        <v>1.2045454545454546</v>
      </c>
      <c r="K21" s="116">
        <f t="shared" si="5"/>
        <v>1.263157894736842</v>
      </c>
      <c r="L21" s="116">
        <f t="shared" si="5"/>
        <v>1.5277777777777777</v>
      </c>
      <c r="M21" s="116">
        <f>M20/M7</f>
        <v>2.1538461538461537</v>
      </c>
      <c r="N21" s="116">
        <f t="shared" si="5"/>
        <v>1.4473684210526316</v>
      </c>
      <c r="O21" s="117">
        <f t="shared" si="5"/>
        <v>2.25</v>
      </c>
      <c r="P21" s="116">
        <f>P20/P7</f>
        <v>1.8275862068965518</v>
      </c>
      <c r="Q21" s="116">
        <f t="shared" si="5"/>
        <v>1.4473684210526316</v>
      </c>
      <c r="R21" s="118">
        <f t="shared" si="5"/>
        <v>1.6785714285714286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94.361713106295156</v>
      </c>
      <c r="D31" s="134">
        <f t="shared" ref="D31:V31" si="7">(D25*D16)+(D27*D20)</f>
        <v>89.583291394061405</v>
      </c>
      <c r="E31" s="134">
        <f t="shared" si="7"/>
        <v>71.069162766510658</v>
      </c>
      <c r="F31" s="134">
        <f t="shared" si="7"/>
        <v>63.337355718782788</v>
      </c>
      <c r="G31" s="134">
        <f t="shared" si="7"/>
        <v>63.033725910064234</v>
      </c>
      <c r="H31" s="134">
        <f t="shared" si="7"/>
        <v>62.327576902320558</v>
      </c>
      <c r="I31" s="134">
        <f t="shared" si="7"/>
        <v>55.772923408845742</v>
      </c>
      <c r="J31" s="134">
        <f t="shared" si="7"/>
        <v>49.612513721185508</v>
      </c>
      <c r="K31" s="134">
        <f t="shared" si="7"/>
        <v>52.669891861126928</v>
      </c>
      <c r="L31" s="134">
        <f t="shared" si="7"/>
        <v>55.594639865996655</v>
      </c>
      <c r="M31" s="134">
        <f t="shared" si="7"/>
        <v>54.380524861878456</v>
      </c>
      <c r="N31" s="134">
        <f t="shared" si="7"/>
        <v>54.504247572815544</v>
      </c>
      <c r="O31" s="135">
        <f t="shared" si="7"/>
        <v>53.333546734955192</v>
      </c>
      <c r="P31" s="134">
        <f t="shared" si="7"/>
        <v>54.430069930069934</v>
      </c>
      <c r="Q31" s="134">
        <f t="shared" si="7"/>
        <v>49.382591093117412</v>
      </c>
      <c r="R31" s="136">
        <f t="shared" si="7"/>
        <v>58.306048544920145</v>
      </c>
      <c r="S31" s="134">
        <f t="shared" si="7"/>
        <v>59.953611025253608</v>
      </c>
      <c r="T31" s="134">
        <f t="shared" si="7"/>
        <v>54.628946465390406</v>
      </c>
      <c r="U31" s="134">
        <f t="shared" si="7"/>
        <v>48.951401727867236</v>
      </c>
      <c r="V31" s="134">
        <f t="shared" si="7"/>
        <v>46.332899213757855</v>
      </c>
    </row>
    <row r="32" spans="2:22" x14ac:dyDescent="0.25">
      <c r="B32" s="137" t="s">
        <v>78</v>
      </c>
      <c r="C32" s="138"/>
      <c r="D32" s="138">
        <f t="shared" ref="D32:V32" si="8">D31-C31</f>
        <v>-4.7784217122337509</v>
      </c>
      <c r="E32" s="138">
        <f t="shared" si="8"/>
        <v>-18.514128627550747</v>
      </c>
      <c r="F32" s="138">
        <f t="shared" si="8"/>
        <v>-7.7318070477278695</v>
      </c>
      <c r="G32" s="138">
        <f t="shared" si="8"/>
        <v>-0.30362980871855427</v>
      </c>
      <c r="H32" s="138">
        <f t="shared" si="8"/>
        <v>-0.70614900774367584</v>
      </c>
      <c r="I32" s="138">
        <f t="shared" si="8"/>
        <v>-6.5546534934748166</v>
      </c>
      <c r="J32" s="138">
        <f t="shared" si="8"/>
        <v>-6.1604096876602341</v>
      </c>
      <c r="K32" s="138">
        <f t="shared" si="8"/>
        <v>3.0573781399414202</v>
      </c>
      <c r="L32" s="138">
        <f t="shared" si="8"/>
        <v>2.924748004869727</v>
      </c>
      <c r="M32" s="138">
        <f t="shared" si="8"/>
        <v>-1.2141150041181987</v>
      </c>
      <c r="N32" s="138">
        <f t="shared" si="8"/>
        <v>0.12372271093708775</v>
      </c>
      <c r="O32" s="138">
        <f t="shared" si="8"/>
        <v>-1.1707008378603518</v>
      </c>
      <c r="P32" s="138">
        <f t="shared" si="8"/>
        <v>1.0965231951147416</v>
      </c>
      <c r="Q32" s="138">
        <f t="shared" si="8"/>
        <v>-5.0474788369525214</v>
      </c>
      <c r="R32" s="139">
        <f t="shared" si="8"/>
        <v>8.923457451802733</v>
      </c>
      <c r="S32" s="138">
        <f t="shared" si="8"/>
        <v>1.6475624803334625</v>
      </c>
      <c r="T32" s="138">
        <f t="shared" si="8"/>
        <v>-5.3246645598632014</v>
      </c>
      <c r="U32" s="138">
        <f t="shared" si="8"/>
        <v>-5.6775447375231707</v>
      </c>
      <c r="V32" s="138">
        <f t="shared" si="8"/>
        <v>-2.6185025141093803</v>
      </c>
    </row>
    <row r="33" spans="2:22" x14ac:dyDescent="0.25">
      <c r="B33" s="140" t="s">
        <v>79</v>
      </c>
      <c r="C33" s="141"/>
      <c r="D33" s="141">
        <f t="shared" ref="D33:U33" si="9">D32/C31</f>
        <v>-5.0639412479201458E-2</v>
      </c>
      <c r="E33" s="141">
        <f t="shared" si="9"/>
        <v>-0.20666943957339429</v>
      </c>
      <c r="F33" s="141">
        <f t="shared" si="9"/>
        <v>-0.10879271327748448</v>
      </c>
      <c r="G33" s="141">
        <f t="shared" si="9"/>
        <v>-4.7938504105960395E-3</v>
      </c>
      <c r="H33" s="141">
        <f t="shared" si="9"/>
        <v>-1.1202717236661542E-2</v>
      </c>
      <c r="I33" s="141">
        <f t="shared" si="9"/>
        <v>-0.10516458074003478</v>
      </c>
      <c r="J33" s="141">
        <f t="shared" si="9"/>
        <v>-0.11045520498362787</v>
      </c>
      <c r="K33" s="141">
        <f t="shared" si="9"/>
        <v>6.1625140728071195E-2</v>
      </c>
      <c r="L33" s="141">
        <f t="shared" si="9"/>
        <v>5.5529789439881884E-2</v>
      </c>
      <c r="M33" s="141">
        <f t="shared" si="9"/>
        <v>-2.1838706160245996E-2</v>
      </c>
      <c r="N33" s="141">
        <f t="shared" si="9"/>
        <v>2.2751290328905816E-3</v>
      </c>
      <c r="O33" s="142">
        <f t="shared" si="9"/>
        <v>-2.1479075301357776E-2</v>
      </c>
      <c r="P33" s="141">
        <f t="shared" si="9"/>
        <v>2.0559727643165954E-2</v>
      </c>
      <c r="Q33" s="141">
        <f t="shared" si="9"/>
        <v>-9.2733278561599602E-2</v>
      </c>
      <c r="R33" s="143">
        <f t="shared" si="9"/>
        <v>0.18070047063703831</v>
      </c>
      <c r="S33" s="141">
        <f t="shared" si="9"/>
        <v>2.8257145209628593E-2</v>
      </c>
      <c r="T33" s="141">
        <f t="shared" si="9"/>
        <v>-8.881307512270363E-2</v>
      </c>
      <c r="U33" s="141">
        <f t="shared" si="9"/>
        <v>-0.10392923724275223</v>
      </c>
      <c r="V33" s="141">
        <f>AVERAGE(Q33:U33)</f>
        <v>-1.5303595016077712E-2</v>
      </c>
    </row>
    <row r="34" spans="2:22" x14ac:dyDescent="0.25">
      <c r="B34" s="123" t="s">
        <v>80</v>
      </c>
      <c r="C34" s="116"/>
      <c r="D34" s="116">
        <f t="shared" ref="D34:R34" si="10">D7/D31</f>
        <v>0.580465388029348</v>
      </c>
      <c r="E34" s="116">
        <f t="shared" si="10"/>
        <v>0.83017722037668484</v>
      </c>
      <c r="F34" s="116">
        <f t="shared" si="10"/>
        <v>0.58417342467342059</v>
      </c>
      <c r="G34" s="116">
        <f t="shared" si="10"/>
        <v>0.69803901585603034</v>
      </c>
      <c r="H34" s="116">
        <f t="shared" si="10"/>
        <v>0.81825738356437194</v>
      </c>
      <c r="I34" s="116">
        <f t="shared" si="10"/>
        <v>0.66340434997050368</v>
      </c>
      <c r="J34" s="116">
        <f t="shared" si="10"/>
        <v>0.88687302254574418</v>
      </c>
      <c r="K34" s="116">
        <f t="shared" si="10"/>
        <v>0.72147480576177037</v>
      </c>
      <c r="L34" s="116">
        <f t="shared" si="10"/>
        <v>0.64754444109671583</v>
      </c>
      <c r="M34" s="116">
        <f t="shared" si="10"/>
        <v>0.47811234014452075</v>
      </c>
      <c r="N34" s="116">
        <f t="shared" si="10"/>
        <v>0.69719336918161257</v>
      </c>
      <c r="O34" s="117">
        <f t="shared" si="10"/>
        <v>0.44999819943102015</v>
      </c>
      <c r="P34" s="116">
        <f t="shared" si="10"/>
        <v>0.53279373032697375</v>
      </c>
      <c r="Q34" s="116">
        <f>Q7/Q31</f>
        <v>0.7695019471203115</v>
      </c>
      <c r="R34" s="144">
        <f t="shared" si="10"/>
        <v>0.48022461989390758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-39.361713106295156</v>
      </c>
      <c r="D35" s="145">
        <f t="shared" ref="D35:R35" si="11">D7-D31</f>
        <v>-37.583291394061405</v>
      </c>
      <c r="E35" s="145">
        <f t="shared" si="11"/>
        <v>-12.069162766510658</v>
      </c>
      <c r="F35" s="145">
        <f t="shared" si="11"/>
        <v>-26.337355718782788</v>
      </c>
      <c r="G35" s="145">
        <f t="shared" si="11"/>
        <v>-19.033725910064234</v>
      </c>
      <c r="H35" s="145">
        <f t="shared" si="11"/>
        <v>-11.327576902320558</v>
      </c>
      <c r="I35" s="145">
        <f t="shared" si="11"/>
        <v>-18.772923408845742</v>
      </c>
      <c r="J35" s="145">
        <f t="shared" si="11"/>
        <v>-5.6125137211855076</v>
      </c>
      <c r="K35" s="145">
        <f t="shared" si="11"/>
        <v>-14.669891861126928</v>
      </c>
      <c r="L35" s="145">
        <f t="shared" si="11"/>
        <v>-19.594639865996655</v>
      </c>
      <c r="M35" s="145">
        <f t="shared" si="11"/>
        <v>-28.380524861878456</v>
      </c>
      <c r="N35" s="145">
        <f t="shared" si="11"/>
        <v>-16.504247572815544</v>
      </c>
      <c r="O35" s="146">
        <f t="shared" si="11"/>
        <v>-29.333546734955192</v>
      </c>
      <c r="P35" s="145">
        <f t="shared" si="11"/>
        <v>-25.430069930069934</v>
      </c>
      <c r="Q35" s="145">
        <f t="shared" si="11"/>
        <v>-11.382591093117412</v>
      </c>
      <c r="R35" s="147">
        <f t="shared" si="11"/>
        <v>-30.306048544920145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186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0.18070047063703831</v>
      </c>
      <c r="S41" s="163">
        <f>S33</f>
        <v>2.8257145209628593E-2</v>
      </c>
      <c r="T41" s="163">
        <f>T33</f>
        <v>-8.881307512270363E-2</v>
      </c>
      <c r="U41" s="163">
        <f>U33</f>
        <v>-0.10392923724275223</v>
      </c>
      <c r="V41" s="164">
        <f>V33</f>
        <v>-1.5303595016077712E-2</v>
      </c>
    </row>
    <row r="42" spans="2:22" x14ac:dyDescent="0.25">
      <c r="O42" s="152"/>
      <c r="P42" s="182" t="s">
        <v>85</v>
      </c>
      <c r="R42" s="166">
        <f>AVERAGE(M34:R34)</f>
        <v>0.56797070101639102</v>
      </c>
      <c r="S42" s="167">
        <f t="shared" ref="S42:V43" si="12">R42</f>
        <v>0.56797070101639102</v>
      </c>
      <c r="T42" s="167">
        <f t="shared" si="12"/>
        <v>0.56797070101639102</v>
      </c>
      <c r="U42" s="167">
        <f t="shared" si="12"/>
        <v>0.56797070101639102</v>
      </c>
      <c r="V42" s="168">
        <f t="shared" si="12"/>
        <v>0.56797070101639102</v>
      </c>
    </row>
    <row r="43" spans="2:22" x14ac:dyDescent="0.25">
      <c r="O43" s="152"/>
      <c r="P43" s="182" t="s">
        <v>111</v>
      </c>
      <c r="R43" s="166">
        <f>AVERAGE(S33:V33)</f>
        <v>-4.4947190542976245E-2</v>
      </c>
      <c r="S43" s="167">
        <f t="shared" si="12"/>
        <v>-4.4947190542976245E-2</v>
      </c>
      <c r="T43" s="167">
        <f t="shared" si="12"/>
        <v>-4.4947190542976245E-2</v>
      </c>
      <c r="U43" s="167">
        <f t="shared" si="12"/>
        <v>-4.4947190542976245E-2</v>
      </c>
      <c r="V43" s="168">
        <f t="shared" si="12"/>
        <v>-4.4947190542976245E-2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28</v>
      </c>
      <c r="S45" s="174">
        <f>R45+(R45*S41)</f>
        <v>28.791200065869599</v>
      </c>
      <c r="T45" s="174">
        <f>S45+(S45*T41)</f>
        <v>26.234165051546732</v>
      </c>
      <c r="U45" s="174">
        <f>T45+(T45*U41)</f>
        <v>23.507668288039014</v>
      </c>
      <c r="V45" s="175">
        <f>U45+(U45*V41)</f>
        <v>23.147916452786571</v>
      </c>
    </row>
    <row r="46" spans="2:22" x14ac:dyDescent="0.25">
      <c r="M46" s="14"/>
      <c r="O46" s="152"/>
      <c r="P46" s="154" t="s">
        <v>89</v>
      </c>
      <c r="Q46" s="172"/>
      <c r="R46" s="173">
        <f>R45</f>
        <v>28</v>
      </c>
      <c r="S46" s="174">
        <f>S42*S31</f>
        <v>34.051894482477323</v>
      </c>
      <c r="T46" s="174">
        <f>T42*T31</f>
        <v>31.027641019734684</v>
      </c>
      <c r="U46" s="174">
        <f>U42*U31</f>
        <v>27.80296195511173</v>
      </c>
      <c r="V46" s="175">
        <f>V42*V31</f>
        <v>26.31572924655984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28</v>
      </c>
      <c r="S47" s="180">
        <f>R47*(1+S43)</f>
        <v>26.741478664796666</v>
      </c>
      <c r="T47" s="180">
        <f>S47*(1+T43)</f>
        <v>25.539524327849115</v>
      </c>
      <c r="U47" s="180">
        <f>T47*(1+U43)</f>
        <v>24.391594461508305</v>
      </c>
      <c r="V47" s="181">
        <f>U47*(1+V43)</f>
        <v>23.295260817599885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72">
        <f>AVERAGE(K3:R3)</f>
        <v>0.87416613621808725</v>
      </c>
      <c r="T51" s="272">
        <f>S51</f>
        <v>0.87416613621808725</v>
      </c>
      <c r="U51" s="272">
        <f>T51</f>
        <v>0.87416613621808725</v>
      </c>
      <c r="V51" s="273">
        <f>U51</f>
        <v>0.87416613621808725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0.18070047063703831</v>
      </c>
      <c r="S54" s="163">
        <f>S41</f>
        <v>2.8257145209628593E-2</v>
      </c>
      <c r="T54" s="163">
        <f>T41</f>
        <v>-8.881307512270363E-2</v>
      </c>
      <c r="U54" s="163">
        <f>U41</f>
        <v>-0.10392923724275223</v>
      </c>
      <c r="V54" s="164">
        <f>V41</f>
        <v>-1.5303595016077712E-2</v>
      </c>
    </row>
    <row r="55" spans="15:22" x14ac:dyDescent="0.25">
      <c r="O55" s="152"/>
      <c r="P55" s="182" t="s">
        <v>85</v>
      </c>
      <c r="R55" s="166">
        <f>R42</f>
        <v>0.56797070101639102</v>
      </c>
      <c r="S55" s="167">
        <f t="shared" ref="R55:V56" si="13">S42</f>
        <v>0.56797070101639102</v>
      </c>
      <c r="T55" s="167">
        <f t="shared" si="13"/>
        <v>0.56797070101639102</v>
      </c>
      <c r="U55" s="167">
        <f t="shared" si="13"/>
        <v>0.56797070101639102</v>
      </c>
      <c r="V55" s="168">
        <f t="shared" si="13"/>
        <v>0.56797070101639102</v>
      </c>
    </row>
    <row r="56" spans="15:22" x14ac:dyDescent="0.25">
      <c r="O56" s="152"/>
      <c r="P56" s="182" t="s">
        <v>111</v>
      </c>
      <c r="R56" s="166">
        <f t="shared" si="13"/>
        <v>-4.4947190542976245E-2</v>
      </c>
      <c r="S56" s="167">
        <f t="shared" si="13"/>
        <v>-4.4947190542976245E-2</v>
      </c>
      <c r="T56" s="167">
        <f t="shared" si="13"/>
        <v>-4.4947190542976245E-2</v>
      </c>
      <c r="U56" s="167">
        <f t="shared" si="13"/>
        <v>-4.4947190542976245E-2</v>
      </c>
      <c r="V56" s="168">
        <f t="shared" si="13"/>
        <v>-4.4947190542976245E-2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25</v>
      </c>
      <c r="S58" s="174">
        <f>(S45*S51)</f>
        <v>25.168292118663167</v>
      </c>
      <c r="T58" s="174">
        <f>(T45*T51)</f>
        <v>22.933018700018184</v>
      </c>
      <c r="U58" s="174">
        <f>(U45*U51)</f>
        <v>20.549607558851523</v>
      </c>
      <c r="V58" s="175">
        <f>(V45*V51)</f>
        <v>20.235124687031529</v>
      </c>
    </row>
    <row r="59" spans="15:22" x14ac:dyDescent="0.25">
      <c r="O59" s="152"/>
      <c r="P59" s="154" t="s">
        <v>89</v>
      </c>
      <c r="Q59" s="172"/>
      <c r="R59" s="173">
        <f>R58</f>
        <v>25</v>
      </c>
      <c r="S59" s="174">
        <f>(S46*S51)</f>
        <v>29.767013030653207</v>
      </c>
      <c r="T59" s="174">
        <f>(T46*T51)</f>
        <v>27.1233130661833</v>
      </c>
      <c r="U59" s="174">
        <f>(U46*U51)</f>
        <v>24.304407827718499</v>
      </c>
      <c r="V59" s="175">
        <f>(V46*V51)</f>
        <v>23.004319357226532</v>
      </c>
    </row>
    <row r="60" spans="15:22" ht="15.75" thickBot="1" x14ac:dyDescent="0.3">
      <c r="O60" s="176"/>
      <c r="P60" s="177" t="s">
        <v>88</v>
      </c>
      <c r="Q60" s="178"/>
      <c r="R60" s="179">
        <f>R59</f>
        <v>25</v>
      </c>
      <c r="S60" s="180">
        <f>(S47*S51)</f>
        <v>23.376495081163718</v>
      </c>
      <c r="T60" s="180">
        <f>(T47*T51)</f>
        <v>22.325787302523704</v>
      </c>
      <c r="U60" s="180">
        <f>(U47*U51)</f>
        <v>21.322305886615212</v>
      </c>
      <c r="V60" s="181">
        <f>(V47*V51)</f>
        <v>20.363928141113892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4FF5-7BD0-45A0-B4EF-511B02CCD1B1}">
  <dimension ref="B1:V60"/>
  <sheetViews>
    <sheetView topLeftCell="A28" workbookViewId="0">
      <selection activeCell="X48" sqref="X4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175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-27</v>
      </c>
      <c r="L4" s="237">
        <f t="shared" si="0"/>
        <v>-47</v>
      </c>
      <c r="M4" s="237">
        <f t="shared" si="0"/>
        <v>-31</v>
      </c>
      <c r="N4" s="237">
        <f t="shared" si="0"/>
        <v>-37</v>
      </c>
      <c r="O4" s="237">
        <f t="shared" si="0"/>
        <v>-37</v>
      </c>
      <c r="P4" s="237">
        <f t="shared" si="0"/>
        <v>-35</v>
      </c>
      <c r="Q4" s="237">
        <f t="shared" si="0"/>
        <v>-30</v>
      </c>
      <c r="R4" s="237">
        <f>R8-R7</f>
        <v>-24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3">
        <f>'LOAD-K and 1 by Elm '!B31</f>
        <v>79</v>
      </c>
      <c r="D7" s="83">
        <f>'LOAD-K and 1 by Elm '!C31</f>
        <v>87</v>
      </c>
      <c r="E7" s="83">
        <f>'LOAD-K and 1 by Elm '!D31</f>
        <v>101</v>
      </c>
      <c r="F7" s="83">
        <f>'LOAD-K and 1 by Elm '!E31</f>
        <v>86</v>
      </c>
      <c r="G7" s="83">
        <f>'LOAD-K and 1 by Elm '!F31</f>
        <v>94</v>
      </c>
      <c r="H7" s="83">
        <f>'LOAD-K and 1 by Elm '!G31</f>
        <v>87</v>
      </c>
      <c r="I7" s="83">
        <f>'LOAD-K and 1 by Elm '!H31</f>
        <v>70</v>
      </c>
      <c r="J7" s="83">
        <f>'LOAD-K and 1 by Elm '!I31</f>
        <v>112</v>
      </c>
      <c r="K7" s="83">
        <f>'LOAD-K and 1 by Elm '!J31</f>
        <v>106</v>
      </c>
      <c r="L7" s="83">
        <f>'LOAD-K and 1 by Elm '!K31</f>
        <v>129</v>
      </c>
      <c r="M7" s="83">
        <f>'LOAD-K and 1 by Elm '!L31</f>
        <v>85</v>
      </c>
      <c r="N7" s="83">
        <f>'LOAD-K and 1 by Elm '!M31</f>
        <v>123</v>
      </c>
      <c r="O7" s="83">
        <f>'LOAD-K and 1 by Elm '!N31</f>
        <v>107</v>
      </c>
      <c r="P7" s="83">
        <f>'LOAD-K and 1 by Elm '!O31</f>
        <v>106</v>
      </c>
      <c r="Q7" s="267">
        <f>'LOAD-K and 1 by Elm '!P31</f>
        <v>84</v>
      </c>
      <c r="R7" s="83">
        <f>'LOAD-K and 1 by Elm '!Q31</f>
        <v>81</v>
      </c>
      <c r="S7" s="84"/>
      <c r="T7" s="84"/>
      <c r="U7" s="84"/>
      <c r="V7" s="84"/>
    </row>
    <row r="8" spans="2:22" x14ac:dyDescent="0.25">
      <c r="B8" s="225" t="s">
        <v>122</v>
      </c>
      <c r="C8" s="83">
        <f>'LOAD-K and 1 by Elm '!B106</f>
        <v>0</v>
      </c>
      <c r="D8" s="83">
        <f>'LOAD-K and 1 by Elm '!C106</f>
        <v>0</v>
      </c>
      <c r="E8" s="83">
        <f>'LOAD-K and 1 by Elm '!D106</f>
        <v>0</v>
      </c>
      <c r="F8" s="83">
        <f>'LOAD-K and 1 by Elm '!E106</f>
        <v>0</v>
      </c>
      <c r="G8" s="83">
        <f>'LOAD-K and 1 by Elm '!F106</f>
        <v>0</v>
      </c>
      <c r="H8" s="83">
        <f>'LOAD-K and 1 by Elm '!G106</f>
        <v>0</v>
      </c>
      <c r="I8" s="83">
        <f>'LOAD-K and 1 by Elm '!H106</f>
        <v>62</v>
      </c>
      <c r="J8" s="83">
        <f>'LOAD-K and 1 by Elm '!I106</f>
        <v>74</v>
      </c>
      <c r="K8" s="83">
        <f>'LOAD-K and 1 by Elm '!J106</f>
        <v>79</v>
      </c>
      <c r="L8" s="83">
        <f>'LOAD-K and 1 by Elm '!K106</f>
        <v>82</v>
      </c>
      <c r="M8" s="83">
        <f>'LOAD-K and 1 by Elm '!L106</f>
        <v>54</v>
      </c>
      <c r="N8" s="83">
        <f>'LOAD-K and 1 by Elm '!M106</f>
        <v>86</v>
      </c>
      <c r="O8" s="83">
        <f>'LOAD-K and 1 by Elm '!N106</f>
        <v>70</v>
      </c>
      <c r="P8" s="83">
        <f>'LOAD-K and 1 by Elm '!O106</f>
        <v>71</v>
      </c>
      <c r="Q8" s="267">
        <f>'LOAD-K and 1 by Elm '!P106</f>
        <v>54</v>
      </c>
      <c r="R8" s="83">
        <f>'LOAD-K and 1 by Elm '!Q106</f>
        <v>57</v>
      </c>
      <c r="S8" s="84"/>
      <c r="T8" s="84"/>
      <c r="U8" s="84"/>
      <c r="V8" s="84"/>
    </row>
    <row r="9" spans="2:22" x14ac:dyDescent="0.25">
      <c r="B9" s="85" t="s">
        <v>119</v>
      </c>
      <c r="C9" s="89">
        <f>'LOAD-K and 1 by Elm '!B69</f>
        <v>94</v>
      </c>
      <c r="D9" s="89">
        <f>'LOAD-K and 1 by Elm '!C69</f>
        <v>92</v>
      </c>
      <c r="E9" s="89">
        <f>'LOAD-K and 1 by Elm '!D69</f>
        <v>89</v>
      </c>
      <c r="F9" s="89">
        <f>'LOAD-K and 1 by Elm '!E69</f>
        <v>93</v>
      </c>
      <c r="G9" s="89">
        <f>'LOAD-K and 1 by Elm '!F69</f>
        <v>97</v>
      </c>
      <c r="H9" s="89">
        <f>'LOAD-K and 1 by Elm '!G69</f>
        <v>98</v>
      </c>
      <c r="I9" s="89">
        <f>'LOAD-K and 1 by Elm '!H69</f>
        <v>90</v>
      </c>
      <c r="J9" s="89">
        <f>'LOAD-K and 1 by Elm '!I69</f>
        <v>84</v>
      </c>
      <c r="K9" s="89">
        <f>'LOAD-K and 1 by Elm '!J69</f>
        <v>122</v>
      </c>
      <c r="L9" s="89">
        <f>'LOAD-K and 1 by Elm '!K69</f>
        <v>114</v>
      </c>
      <c r="M9" s="89">
        <f>'LOAD-K and 1 by Elm '!L69</f>
        <v>121</v>
      </c>
      <c r="N9" s="89">
        <f>'LOAD-K and 1 by Elm '!M69</f>
        <v>92</v>
      </c>
      <c r="O9" s="89">
        <f>'LOAD-K and 1 by Elm '!N69</f>
        <v>120</v>
      </c>
      <c r="P9" s="89">
        <f>'LOAD-K and 1 by Elm '!O69</f>
        <v>99</v>
      </c>
      <c r="Q9" s="268">
        <f>'LOAD-K and 1 by Elm '!P69</f>
        <v>109</v>
      </c>
      <c r="R9" s="89">
        <f>'LOAD-K and 1 by Elm '!Q69</f>
        <v>84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8</v>
      </c>
      <c r="E10" s="91">
        <f t="shared" si="1"/>
        <v>14</v>
      </c>
      <c r="F10" s="91">
        <f t="shared" si="1"/>
        <v>-15</v>
      </c>
      <c r="G10" s="91">
        <f t="shared" si="1"/>
        <v>8</v>
      </c>
      <c r="H10" s="91">
        <f t="shared" si="1"/>
        <v>-7</v>
      </c>
      <c r="I10" s="92">
        <f t="shared" si="1"/>
        <v>-17</v>
      </c>
      <c r="J10" s="93">
        <f t="shared" si="1"/>
        <v>42</v>
      </c>
      <c r="K10" s="93">
        <f t="shared" si="1"/>
        <v>-6</v>
      </c>
      <c r="L10" s="93">
        <f t="shared" si="1"/>
        <v>23</v>
      </c>
      <c r="M10" s="93">
        <f t="shared" si="1"/>
        <v>-44</v>
      </c>
      <c r="N10" s="93">
        <f t="shared" si="1"/>
        <v>38</v>
      </c>
      <c r="O10" s="93">
        <f t="shared" si="1"/>
        <v>-16</v>
      </c>
      <c r="P10" s="93">
        <f t="shared" si="1"/>
        <v>-1</v>
      </c>
      <c r="Q10" s="93">
        <f t="shared" si="1"/>
        <v>-22</v>
      </c>
      <c r="R10" s="94">
        <f t="shared" si="1"/>
        <v>-3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0.10126582278481013</v>
      </c>
      <c r="E11" s="95">
        <f t="shared" si="2"/>
        <v>0.16091954022988506</v>
      </c>
      <c r="F11" s="95">
        <f t="shared" si="2"/>
        <v>-0.14851485148514851</v>
      </c>
      <c r="G11" s="95">
        <f t="shared" si="2"/>
        <v>9.3023255813953487E-2</v>
      </c>
      <c r="H11" s="95">
        <f t="shared" si="2"/>
        <v>-7.4468085106382975E-2</v>
      </c>
      <c r="I11" s="95">
        <f t="shared" si="2"/>
        <v>-0.19540229885057472</v>
      </c>
      <c r="J11" s="96">
        <f t="shared" si="2"/>
        <v>0.6</v>
      </c>
      <c r="K11" s="96">
        <f t="shared" si="2"/>
        <v>-5.3571428571428568E-2</v>
      </c>
      <c r="L11" s="96">
        <f t="shared" si="2"/>
        <v>0.21698113207547171</v>
      </c>
      <c r="M11" s="96">
        <f t="shared" si="2"/>
        <v>-0.34108527131782945</v>
      </c>
      <c r="N11" s="97">
        <f t="shared" si="2"/>
        <v>0.44705882352941179</v>
      </c>
      <c r="O11" s="98">
        <f t="shared" si="2"/>
        <v>-0.13008130081300814</v>
      </c>
      <c r="P11" s="97">
        <f t="shared" si="2"/>
        <v>-9.3457943925233638E-3</v>
      </c>
      <c r="Q11" s="97">
        <f t="shared" si="2"/>
        <v>-0.20754716981132076</v>
      </c>
      <c r="R11" s="99">
        <f t="shared" si="2"/>
        <v>-3.5714285714285712E-2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Elem'!C31</f>
        <v>122</v>
      </c>
      <c r="D16" s="112">
        <f>'LOAD-Births by Elem'!D31</f>
        <v>117</v>
      </c>
      <c r="E16" s="112">
        <f>'LOAD-Births by Elem'!E31</f>
        <v>124</v>
      </c>
      <c r="F16" s="112">
        <f>'LOAD-Births by Elem'!F31</f>
        <v>114</v>
      </c>
      <c r="G16" s="112">
        <f>'LOAD-Births by Elem'!G31</f>
        <v>121</v>
      </c>
      <c r="H16" s="112">
        <f>'LOAD-Births by Elem'!H31</f>
        <v>99</v>
      </c>
      <c r="I16" s="112">
        <f>'LOAD-Births by Elem'!I31</f>
        <v>99</v>
      </c>
      <c r="J16" s="112">
        <f>'LOAD-Births by Elem'!J31</f>
        <v>143</v>
      </c>
      <c r="K16" s="112">
        <f>'LOAD-Births by Elem'!K31</f>
        <v>104</v>
      </c>
      <c r="L16" s="112">
        <f>'LOAD-Births by Elem'!L31</f>
        <v>107</v>
      </c>
      <c r="M16" s="112">
        <f>'LOAD-Births by Elem'!M31</f>
        <v>102</v>
      </c>
      <c r="N16" s="112">
        <f>'LOAD-Births by Elem'!N31</f>
        <v>118</v>
      </c>
      <c r="O16" s="112">
        <f>'LOAD-Births by Elem'!O31</f>
        <v>104</v>
      </c>
      <c r="P16" s="112">
        <f>'LOAD-Births by Elem'!P31</f>
        <v>114</v>
      </c>
      <c r="Q16" s="112">
        <f>'LOAD-Births by Elem'!Q31</f>
        <v>124</v>
      </c>
      <c r="R16" s="206">
        <f>'LOAD-Births by Elem'!R31</f>
        <v>115</v>
      </c>
      <c r="S16" s="112">
        <f>'LOAD-Births by Elem'!S31</f>
        <v>111</v>
      </c>
      <c r="T16" s="112">
        <f>'LOAD-Births by Elem'!T31</f>
        <v>137</v>
      </c>
      <c r="U16" s="112">
        <f>'LOAD-Births by Elem'!U31</f>
        <v>122</v>
      </c>
      <c r="V16" s="113">
        <f>'LOAD-Births by Elem'!V31</f>
        <v>124</v>
      </c>
    </row>
    <row r="17" spans="2:22" x14ac:dyDescent="0.25">
      <c r="B17" s="115" t="s">
        <v>71</v>
      </c>
      <c r="C17" s="116">
        <f>C7/C16</f>
        <v>0.64754098360655743</v>
      </c>
      <c r="D17" s="116">
        <f t="shared" ref="D17:R17" si="3">D7/D16</f>
        <v>0.74358974358974361</v>
      </c>
      <c r="E17" s="116">
        <f t="shared" si="3"/>
        <v>0.81451612903225812</v>
      </c>
      <c r="F17" s="116">
        <f t="shared" si="3"/>
        <v>0.75438596491228072</v>
      </c>
      <c r="G17" s="116">
        <f t="shared" si="3"/>
        <v>0.77685950413223137</v>
      </c>
      <c r="H17" s="116">
        <f t="shared" si="3"/>
        <v>0.87878787878787878</v>
      </c>
      <c r="I17" s="116">
        <f t="shared" si="3"/>
        <v>0.70707070707070707</v>
      </c>
      <c r="J17" s="116">
        <f t="shared" si="3"/>
        <v>0.78321678321678323</v>
      </c>
      <c r="K17" s="116">
        <f t="shared" si="3"/>
        <v>1.0192307692307692</v>
      </c>
      <c r="L17" s="116">
        <f t="shared" si="3"/>
        <v>1.205607476635514</v>
      </c>
      <c r="M17" s="116">
        <f t="shared" si="3"/>
        <v>0.83333333333333337</v>
      </c>
      <c r="N17" s="116">
        <f t="shared" si="3"/>
        <v>1.0423728813559323</v>
      </c>
      <c r="O17" s="117">
        <f t="shared" si="3"/>
        <v>1.0288461538461537</v>
      </c>
      <c r="P17" s="116">
        <f t="shared" si="3"/>
        <v>0.92982456140350878</v>
      </c>
      <c r="Q17" s="116">
        <f t="shared" si="3"/>
        <v>0.67741935483870963</v>
      </c>
      <c r="R17" s="118">
        <f t="shared" si="3"/>
        <v>0.70434782608695656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Elem'!B31</f>
        <v>115</v>
      </c>
      <c r="D20" s="113">
        <f>'LOAD-Births by Elem'!C31</f>
        <v>122</v>
      </c>
      <c r="E20" s="113">
        <f>'LOAD-Births by Elem'!D31</f>
        <v>117</v>
      </c>
      <c r="F20" s="113">
        <f>'LOAD-Births by Elem'!E31</f>
        <v>124</v>
      </c>
      <c r="G20" s="113">
        <f>'LOAD-Births by Elem'!F31</f>
        <v>114</v>
      </c>
      <c r="H20" s="113">
        <f>'LOAD-Births by Elem'!G31</f>
        <v>121</v>
      </c>
      <c r="I20" s="113">
        <f>'LOAD-Births by Elem'!H31</f>
        <v>99</v>
      </c>
      <c r="J20" s="113">
        <f>'LOAD-Births by Elem'!I31</f>
        <v>99</v>
      </c>
      <c r="K20" s="113">
        <f>'LOAD-Births by Elem'!J31</f>
        <v>143</v>
      </c>
      <c r="L20" s="113">
        <f>'LOAD-Births by Elem'!K31</f>
        <v>104</v>
      </c>
      <c r="M20" s="113">
        <f>'LOAD-Births by Elem'!L31</f>
        <v>107</v>
      </c>
      <c r="N20" s="113">
        <f>'LOAD-Births by Elem'!M31</f>
        <v>102</v>
      </c>
      <c r="O20" s="113">
        <f>'LOAD-Births by Elem'!N31</f>
        <v>118</v>
      </c>
      <c r="P20" s="113">
        <f>'LOAD-Births by Elem'!O31</f>
        <v>104</v>
      </c>
      <c r="Q20" s="113">
        <f>'LOAD-Births by Elem'!P31</f>
        <v>114</v>
      </c>
      <c r="R20" s="114">
        <f>'LOAD-Births by Elem'!Q31</f>
        <v>124</v>
      </c>
      <c r="S20" s="113">
        <f>'LOAD-Births by Elem'!R31</f>
        <v>115</v>
      </c>
      <c r="T20" s="113">
        <f>'LOAD-Births by Elem'!S31</f>
        <v>111</v>
      </c>
      <c r="U20" s="113">
        <f>'LOAD-Births by Elem'!T31</f>
        <v>137</v>
      </c>
      <c r="V20" s="113">
        <f>'LOAD-Births by Elem'!U31</f>
        <v>122</v>
      </c>
    </row>
    <row r="21" spans="2:22" x14ac:dyDescent="0.25">
      <c r="B21" s="115" t="s">
        <v>71</v>
      </c>
      <c r="C21" s="116">
        <f>C20/C7</f>
        <v>1.4556962025316456</v>
      </c>
      <c r="D21" s="116">
        <f t="shared" ref="D21:R21" si="4">D20/D7</f>
        <v>1.4022988505747127</v>
      </c>
      <c r="E21" s="116">
        <f t="shared" si="4"/>
        <v>1.1584158415841583</v>
      </c>
      <c r="F21" s="116">
        <f t="shared" si="4"/>
        <v>1.441860465116279</v>
      </c>
      <c r="G21" s="116">
        <f t="shared" si="4"/>
        <v>1.2127659574468086</v>
      </c>
      <c r="H21" s="116">
        <f t="shared" si="4"/>
        <v>1.3908045977011494</v>
      </c>
      <c r="I21" s="116">
        <f t="shared" si="4"/>
        <v>1.4142857142857144</v>
      </c>
      <c r="J21" s="116">
        <f t="shared" si="4"/>
        <v>0.8839285714285714</v>
      </c>
      <c r="K21" s="116">
        <f t="shared" si="4"/>
        <v>1.3490566037735849</v>
      </c>
      <c r="L21" s="116">
        <f t="shared" si="4"/>
        <v>0.80620155038759689</v>
      </c>
      <c r="M21" s="116">
        <f>M20/M7</f>
        <v>1.2588235294117647</v>
      </c>
      <c r="N21" s="116">
        <f t="shared" si="4"/>
        <v>0.82926829268292679</v>
      </c>
      <c r="O21" s="117">
        <f t="shared" si="4"/>
        <v>1.1028037383177569</v>
      </c>
      <c r="P21" s="116">
        <f>P20/P7</f>
        <v>0.98113207547169812</v>
      </c>
      <c r="Q21" s="116">
        <f t="shared" si="4"/>
        <v>1.3571428571428572</v>
      </c>
      <c r="R21" s="118">
        <f t="shared" si="4"/>
        <v>1.5308641975308641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122.68679050567596</v>
      </c>
      <c r="D31" s="134">
        <f t="shared" ref="D31:V31" si="6">(D25*D16)+(D27*D20)</f>
        <v>118.96728736789129</v>
      </c>
      <c r="E31" s="134">
        <f t="shared" si="6"/>
        <v>121.99479979199168</v>
      </c>
      <c r="F31" s="134">
        <f t="shared" si="6"/>
        <v>116.6358866736621</v>
      </c>
      <c r="G31" s="134">
        <f t="shared" si="6"/>
        <v>119.13115631691649</v>
      </c>
      <c r="H31" s="134">
        <f t="shared" si="6"/>
        <v>106.20669185105234</v>
      </c>
      <c r="I31" s="134">
        <f t="shared" si="6"/>
        <v>98.893203883495147</v>
      </c>
      <c r="J31" s="134">
        <f t="shared" si="6"/>
        <v>129.12019758507134</v>
      </c>
      <c r="K31" s="134">
        <f t="shared" si="6"/>
        <v>116.74843483210017</v>
      </c>
      <c r="L31" s="134">
        <f t="shared" si="6"/>
        <v>105.85203796761587</v>
      </c>
      <c r="M31" s="134">
        <f t="shared" si="6"/>
        <v>101.88950276243094</v>
      </c>
      <c r="N31" s="134">
        <f t="shared" si="6"/>
        <v>113.50728155339807</v>
      </c>
      <c r="O31" s="135">
        <f t="shared" si="6"/>
        <v>108.6696542893726</v>
      </c>
      <c r="P31" s="134">
        <f t="shared" si="6"/>
        <v>110.81258741258742</v>
      </c>
      <c r="Q31" s="134">
        <f t="shared" si="6"/>
        <v>120.65182186234817</v>
      </c>
      <c r="R31" s="136">
        <f t="shared" si="6"/>
        <v>117.61094970955719</v>
      </c>
      <c r="S31" s="134">
        <f t="shared" si="6"/>
        <v>112.3169351541946</v>
      </c>
      <c r="T31" s="134">
        <f t="shared" si="6"/>
        <v>128.61234711648046</v>
      </c>
      <c r="U31" s="134">
        <f t="shared" si="6"/>
        <v>126.87940812314434</v>
      </c>
      <c r="V31" s="134">
        <f t="shared" si="6"/>
        <v>123.37758413934394</v>
      </c>
    </row>
    <row r="32" spans="2:22" x14ac:dyDescent="0.25">
      <c r="B32" s="137" t="s">
        <v>78</v>
      </c>
      <c r="C32" s="138"/>
      <c r="D32" s="138">
        <f t="shared" ref="D32:V32" si="7">D31-C31</f>
        <v>-3.7195031377846703</v>
      </c>
      <c r="E32" s="138">
        <f t="shared" si="7"/>
        <v>3.0275124241003937</v>
      </c>
      <c r="F32" s="138">
        <f t="shared" si="7"/>
        <v>-5.3589131183295819</v>
      </c>
      <c r="G32" s="138">
        <f t="shared" si="7"/>
        <v>2.4952696432543888</v>
      </c>
      <c r="H32" s="138">
        <f t="shared" si="7"/>
        <v>-12.924464465864148</v>
      </c>
      <c r="I32" s="138">
        <f t="shared" si="7"/>
        <v>-7.3134879675571938</v>
      </c>
      <c r="J32" s="138">
        <f t="shared" si="7"/>
        <v>30.226993701576191</v>
      </c>
      <c r="K32" s="138">
        <f t="shared" si="7"/>
        <v>-12.371762752971165</v>
      </c>
      <c r="L32" s="138">
        <f t="shared" si="7"/>
        <v>-10.896396864484302</v>
      </c>
      <c r="M32" s="138">
        <f t="shared" si="7"/>
        <v>-3.9625352051849347</v>
      </c>
      <c r="N32" s="138">
        <f t="shared" si="7"/>
        <v>11.617778790967137</v>
      </c>
      <c r="O32" s="138">
        <f t="shared" si="7"/>
        <v>-4.8376272640254712</v>
      </c>
      <c r="P32" s="138">
        <f t="shared" si="7"/>
        <v>2.1429331232148172</v>
      </c>
      <c r="Q32" s="138">
        <f t="shared" si="7"/>
        <v>9.8392344497607525</v>
      </c>
      <c r="R32" s="139">
        <f t="shared" si="7"/>
        <v>-3.0408721527909819</v>
      </c>
      <c r="S32" s="138">
        <f t="shared" si="7"/>
        <v>-5.2940145553625939</v>
      </c>
      <c r="T32" s="138">
        <f t="shared" si="7"/>
        <v>16.295411962285868</v>
      </c>
      <c r="U32" s="138">
        <f t="shared" si="7"/>
        <v>-1.7329389933361199</v>
      </c>
      <c r="V32" s="138">
        <f t="shared" si="7"/>
        <v>-3.5018239838004064</v>
      </c>
    </row>
    <row r="33" spans="2:22" x14ac:dyDescent="0.25">
      <c r="B33" s="140" t="s">
        <v>79</v>
      </c>
      <c r="C33" s="141"/>
      <c r="D33" s="141">
        <f t="shared" ref="D33:V33" si="8">D32/C31</f>
        <v>-3.0317062843147665E-2</v>
      </c>
      <c r="E33" s="141">
        <f t="shared" si="8"/>
        <v>2.5448276505945659E-2</v>
      </c>
      <c r="F33" s="141">
        <f t="shared" si="8"/>
        <v>-4.3927389753225909E-2</v>
      </c>
      <c r="G33" s="141">
        <f t="shared" si="8"/>
        <v>2.1393669773660265E-2</v>
      </c>
      <c r="H33" s="141">
        <f t="shared" si="8"/>
        <v>-0.10848937310305355</v>
      </c>
      <c r="I33" s="141">
        <f t="shared" si="8"/>
        <v>-6.8860896051765388E-2</v>
      </c>
      <c r="J33" s="141">
        <f t="shared" si="8"/>
        <v>0.30565289134717727</v>
      </c>
      <c r="K33" s="141">
        <f t="shared" si="8"/>
        <v>-9.5815859829520331E-2</v>
      </c>
      <c r="L33" s="141">
        <f t="shared" si="8"/>
        <v>-9.3332273620239742E-2</v>
      </c>
      <c r="M33" s="141">
        <f t="shared" si="8"/>
        <v>-3.7434661450705592E-2</v>
      </c>
      <c r="N33" s="141">
        <f t="shared" si="8"/>
        <v>0.11402331423734149</v>
      </c>
      <c r="O33" s="142">
        <f t="shared" si="8"/>
        <v>-4.2619532401977842E-2</v>
      </c>
      <c r="P33" s="141">
        <f t="shared" si="8"/>
        <v>1.9719701302338515E-2</v>
      </c>
      <c r="Q33" s="141">
        <f t="shared" si="8"/>
        <v>8.879166780147843E-2</v>
      </c>
      <c r="R33" s="143">
        <f t="shared" si="8"/>
        <v>-2.5203698591972502E-2</v>
      </c>
      <c r="S33" s="141">
        <f t="shared" si="8"/>
        <v>-4.501293942814235E-2</v>
      </c>
      <c r="T33" s="141">
        <f t="shared" si="8"/>
        <v>0.14508419358055549</v>
      </c>
      <c r="U33" s="141">
        <f t="shared" si="8"/>
        <v>-1.3474126179865511E-2</v>
      </c>
      <c r="V33" s="141">
        <f t="shared" si="8"/>
        <v>-2.7599624206960903E-2</v>
      </c>
    </row>
    <row r="34" spans="2:22" x14ac:dyDescent="0.25">
      <c r="B34" s="123" t="s">
        <v>80</v>
      </c>
      <c r="C34" s="116"/>
      <c r="D34" s="116">
        <f t="shared" ref="D34:P34" si="9">D7/D31</f>
        <v>0.7312934666734352</v>
      </c>
      <c r="E34" s="116">
        <f t="shared" si="9"/>
        <v>0.82790414158809189</v>
      </c>
      <c r="F34" s="116">
        <f t="shared" si="9"/>
        <v>0.73733738776832158</v>
      </c>
      <c r="G34" s="116">
        <f t="shared" si="9"/>
        <v>0.7890463158935368</v>
      </c>
      <c r="H34" s="116">
        <f t="shared" si="9"/>
        <v>0.81915742298057437</v>
      </c>
      <c r="I34" s="116">
        <f t="shared" si="9"/>
        <v>0.70783428234832124</v>
      </c>
      <c r="J34" s="116">
        <f t="shared" si="9"/>
        <v>0.86740883374352307</v>
      </c>
      <c r="K34" s="116">
        <f t="shared" si="9"/>
        <v>0.90793508411861923</v>
      </c>
      <c r="L34" s="116">
        <f t="shared" si="9"/>
        <v>1.2186822519134299</v>
      </c>
      <c r="M34" s="116">
        <f t="shared" si="9"/>
        <v>0.83423706756317106</v>
      </c>
      <c r="N34" s="116">
        <f t="shared" si="9"/>
        <v>1.0836309205602479</v>
      </c>
      <c r="O34" s="117">
        <f t="shared" si="9"/>
        <v>0.98463550564975078</v>
      </c>
      <c r="P34" s="116">
        <f t="shared" si="9"/>
        <v>0.95657002940768132</v>
      </c>
      <c r="Q34" s="116">
        <f>Q7/Q31</f>
        <v>0.69621824770980845</v>
      </c>
      <c r="R34" s="144">
        <f>R7/R31</f>
        <v>0.68871138444193558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-43.686790505675958</v>
      </c>
      <c r="D35" s="145">
        <f t="shared" ref="D35:R35" si="10">D7-D31</f>
        <v>-31.967287367891288</v>
      </c>
      <c r="E35" s="145">
        <f t="shared" si="10"/>
        <v>-20.994799791991682</v>
      </c>
      <c r="F35" s="145">
        <f t="shared" si="10"/>
        <v>-30.6358866736621</v>
      </c>
      <c r="G35" s="145">
        <f t="shared" si="10"/>
        <v>-25.131156316916488</v>
      </c>
      <c r="H35" s="145">
        <f t="shared" si="10"/>
        <v>-19.206691851052341</v>
      </c>
      <c r="I35" s="145">
        <f t="shared" si="10"/>
        <v>-28.893203883495147</v>
      </c>
      <c r="J35" s="145">
        <f t="shared" si="10"/>
        <v>-17.120197585071338</v>
      </c>
      <c r="K35" s="145">
        <f t="shared" si="10"/>
        <v>-10.748434832100173</v>
      </c>
      <c r="L35" s="145">
        <f t="shared" si="10"/>
        <v>23.147962032384129</v>
      </c>
      <c r="M35" s="145">
        <f t="shared" si="10"/>
        <v>-16.889502762430936</v>
      </c>
      <c r="N35" s="145">
        <f t="shared" si="10"/>
        <v>9.492718446601927</v>
      </c>
      <c r="O35" s="146">
        <f t="shared" si="10"/>
        <v>-1.6696542893726019</v>
      </c>
      <c r="P35" s="145">
        <f t="shared" si="10"/>
        <v>-4.8125874125874191</v>
      </c>
      <c r="Q35" s="145">
        <f t="shared" si="10"/>
        <v>-36.651821862348172</v>
      </c>
      <c r="R35" s="147">
        <f t="shared" si="10"/>
        <v>-36.61094970955719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-2.5203698591972502E-2</v>
      </c>
      <c r="S41" s="163">
        <f>S33</f>
        <v>-4.501293942814235E-2</v>
      </c>
      <c r="T41" s="163">
        <f>T33</f>
        <v>0.14508419358055549</v>
      </c>
      <c r="U41" s="163">
        <f>U33</f>
        <v>-1.3474126179865511E-2</v>
      </c>
      <c r="V41" s="164">
        <f>V33</f>
        <v>-2.7599624206960903E-2</v>
      </c>
    </row>
    <row r="42" spans="2:22" x14ac:dyDescent="0.25">
      <c r="O42" s="152"/>
      <c r="P42" s="182" t="s">
        <v>85</v>
      </c>
      <c r="R42" s="166">
        <f>AVERAGE(P34:R34)</f>
        <v>0.78049988718647512</v>
      </c>
      <c r="S42" s="167">
        <f t="shared" ref="S42:V43" si="11">R42</f>
        <v>0.78049988718647512</v>
      </c>
      <c r="T42" s="167">
        <f t="shared" si="11"/>
        <v>0.78049988718647512</v>
      </c>
      <c r="U42" s="167">
        <f t="shared" si="11"/>
        <v>0.78049988718647512</v>
      </c>
      <c r="V42" s="168">
        <f t="shared" si="11"/>
        <v>0.78049988718647512</v>
      </c>
    </row>
    <row r="43" spans="2:22" x14ac:dyDescent="0.25">
      <c r="O43" s="152"/>
      <c r="P43" s="182" t="s">
        <v>111</v>
      </c>
      <c r="R43" s="166">
        <f>AVERAGE(S33:V33)</f>
        <v>1.474937594139668E-2</v>
      </c>
      <c r="S43" s="167">
        <f t="shared" si="11"/>
        <v>1.474937594139668E-2</v>
      </c>
      <c r="T43" s="167">
        <f t="shared" si="11"/>
        <v>1.474937594139668E-2</v>
      </c>
      <c r="U43" s="167">
        <f t="shared" si="11"/>
        <v>1.474937594139668E-2</v>
      </c>
      <c r="V43" s="168">
        <f t="shared" si="11"/>
        <v>1.474937594139668E-2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81</v>
      </c>
      <c r="S45" s="174">
        <f>R45+(R45*S41)</f>
        <v>77.353951906320475</v>
      </c>
      <c r="T45" s="174">
        <f>S45+(S45*T41)</f>
        <v>88.576787638918049</v>
      </c>
      <c r="U45" s="174">
        <f>T45+(T45*U41)</f>
        <v>87.383292825664114</v>
      </c>
      <c r="V45" s="175">
        <f>U45+(U45*V41)</f>
        <v>84.971546781708966</v>
      </c>
    </row>
    <row r="46" spans="2:22" x14ac:dyDescent="0.25">
      <c r="M46" s="14"/>
      <c r="O46" s="152"/>
      <c r="P46" s="154" t="s">
        <v>89</v>
      </c>
      <c r="Q46" s="172"/>
      <c r="R46" s="173">
        <f>R45</f>
        <v>81</v>
      </c>
      <c r="S46" s="174">
        <f>S42*S31</f>
        <v>87.663355216979525</v>
      </c>
      <c r="T46" s="174">
        <f>T42*T31</f>
        <v>100.38192241520078</v>
      </c>
      <c r="U46" s="174">
        <f>U42*U31</f>
        <v>99.029363726400902</v>
      </c>
      <c r="V46" s="175">
        <f>V42*V31</f>
        <v>96.296190502097787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81</v>
      </c>
      <c r="S47" s="180">
        <f>R47*(1+S43)</f>
        <v>82.194699451253129</v>
      </c>
      <c r="T47" s="180">
        <f>S47*(1+T43)</f>
        <v>83.407019973849771</v>
      </c>
      <c r="U47" s="180">
        <f>T47*(1+U43)</f>
        <v>84.637221467595651</v>
      </c>
      <c r="V47" s="181">
        <f>U47*(1+V43)</f>
        <v>85.885567665656467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-33.5</v>
      </c>
      <c r="T51" s="223">
        <f>S51</f>
        <v>-33.5</v>
      </c>
      <c r="U51" s="223">
        <f>T51</f>
        <v>-33.5</v>
      </c>
      <c r="V51" s="224">
        <f>U51</f>
        <v>-33.5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-2.5203698591972502E-2</v>
      </c>
      <c r="S54" s="163">
        <f>S41</f>
        <v>-4.501293942814235E-2</v>
      </c>
      <c r="T54" s="163">
        <f>T41</f>
        <v>0.14508419358055549</v>
      </c>
      <c r="U54" s="163">
        <f>U41</f>
        <v>-1.3474126179865511E-2</v>
      </c>
      <c r="V54" s="164">
        <f>V41</f>
        <v>-2.7599624206960903E-2</v>
      </c>
    </row>
    <row r="55" spans="15:22" x14ac:dyDescent="0.25">
      <c r="O55" s="152"/>
      <c r="P55" s="182" t="s">
        <v>85</v>
      </c>
      <c r="R55" s="166">
        <f t="shared" ref="R55:V56" si="12">R42</f>
        <v>0.78049988718647512</v>
      </c>
      <c r="S55" s="167">
        <f t="shared" si="12"/>
        <v>0.78049988718647512</v>
      </c>
      <c r="T55" s="167">
        <f t="shared" si="12"/>
        <v>0.78049988718647512</v>
      </c>
      <c r="U55" s="167">
        <f t="shared" si="12"/>
        <v>0.78049988718647512</v>
      </c>
      <c r="V55" s="168">
        <f t="shared" si="12"/>
        <v>0.78049988718647512</v>
      </c>
    </row>
    <row r="56" spans="15:22" x14ac:dyDescent="0.25">
      <c r="O56" s="152"/>
      <c r="P56" s="182" t="s">
        <v>111</v>
      </c>
      <c r="R56" s="166">
        <f>R43</f>
        <v>1.474937594139668E-2</v>
      </c>
      <c r="S56" s="167">
        <f t="shared" si="12"/>
        <v>1.474937594139668E-2</v>
      </c>
      <c r="T56" s="167">
        <f t="shared" si="12"/>
        <v>1.474937594139668E-2</v>
      </c>
      <c r="U56" s="167">
        <f t="shared" si="12"/>
        <v>1.474937594139668E-2</v>
      </c>
      <c r="V56" s="168">
        <f t="shared" si="12"/>
        <v>1.474937594139668E-2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57</v>
      </c>
      <c r="S58" s="174">
        <f>S45+S51</f>
        <v>43.853951906320475</v>
      </c>
      <c r="T58" s="174">
        <f>T45+T51</f>
        <v>55.076787638918049</v>
      </c>
      <c r="U58" s="174">
        <f>U45+U51</f>
        <v>53.883292825664114</v>
      </c>
      <c r="V58" s="175">
        <f>V45+V51</f>
        <v>51.471546781708966</v>
      </c>
    </row>
    <row r="59" spans="15:22" x14ac:dyDescent="0.25">
      <c r="O59" s="152"/>
      <c r="P59" s="154" t="s">
        <v>89</v>
      </c>
      <c r="Q59" s="172"/>
      <c r="R59" s="173">
        <f>R58</f>
        <v>57</v>
      </c>
      <c r="S59" s="174">
        <f>S46+S51</f>
        <v>54.163355216979525</v>
      </c>
      <c r="T59" s="174">
        <f>T46+T51</f>
        <v>66.881922415200776</v>
      </c>
      <c r="U59" s="174">
        <f>U46+U51</f>
        <v>65.529363726400902</v>
      </c>
      <c r="V59" s="175">
        <f>V46+V51</f>
        <v>62.796190502097787</v>
      </c>
    </row>
    <row r="60" spans="15:22" ht="15.75" thickBot="1" x14ac:dyDescent="0.3">
      <c r="O60" s="176"/>
      <c r="P60" s="177" t="s">
        <v>88</v>
      </c>
      <c r="Q60" s="178"/>
      <c r="R60" s="179">
        <f>R59</f>
        <v>57</v>
      </c>
      <c r="S60" s="180">
        <f>S47+S51</f>
        <v>48.694699451253129</v>
      </c>
      <c r="T60" s="180">
        <f>T47+T51</f>
        <v>49.907019973849771</v>
      </c>
      <c r="U60" s="180">
        <f>U47+U51</f>
        <v>51.137221467595651</v>
      </c>
      <c r="V60" s="181">
        <f>V47+V51</f>
        <v>52.385567665656467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4467-B1A1-4907-AF71-D0107EBBA8F0}">
  <dimension ref="B1:V60"/>
  <sheetViews>
    <sheetView topLeftCell="B39" workbookViewId="0">
      <selection activeCell="S58" sqref="S58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176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-47</v>
      </c>
      <c r="L4" s="237">
        <f t="shared" si="0"/>
        <v>-52</v>
      </c>
      <c r="M4" s="237">
        <f t="shared" si="0"/>
        <v>-45</v>
      </c>
      <c r="N4" s="237">
        <f t="shared" si="0"/>
        <v>-46</v>
      </c>
      <c r="O4" s="237">
        <f t="shared" si="0"/>
        <v>-44</v>
      </c>
      <c r="P4" s="237">
        <f t="shared" si="0"/>
        <v>-55</v>
      </c>
      <c r="Q4" s="237">
        <f t="shared" si="0"/>
        <v>-43</v>
      </c>
      <c r="R4" s="237">
        <f>R8-R7</f>
        <v>-69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74" t="str">
        <f>'LOAD-K and 1 by Elm '!B4</f>
        <v>2010/11</v>
      </c>
      <c r="D6" s="74" t="str">
        <f>'LOAD-K and 1 by Elm '!C4</f>
        <v>2011/12</v>
      </c>
      <c r="E6" s="74" t="str">
        <f>'LOAD-K and 1 by Elm '!D4</f>
        <v>2012/13</v>
      </c>
      <c r="F6" s="74" t="str">
        <f>'LOAD-K and 1 by Elm '!E4</f>
        <v>2013/14</v>
      </c>
      <c r="G6" s="74" t="str">
        <f>'LOAD-K and 1 by Elm '!F4</f>
        <v>2014/15</v>
      </c>
      <c r="H6" s="74" t="str">
        <f>'LOAD-K and 1 by Elm '!G4</f>
        <v>2015/16</v>
      </c>
      <c r="I6" s="74" t="str">
        <f>'LOAD-K and 1 by Elm '!H4</f>
        <v>2016/17</v>
      </c>
      <c r="J6" s="74" t="str">
        <f>'LOAD-K and 1 by Elm '!I4</f>
        <v>2017/18</v>
      </c>
      <c r="K6" s="74" t="str">
        <f>'LOAD-K and 1 by Elm '!J4</f>
        <v>2018/19</v>
      </c>
      <c r="L6" s="75" t="str">
        <f>'LOAD-K and 1 by Elm '!K4</f>
        <v>2019/20</v>
      </c>
      <c r="M6" s="75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7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73" t="s">
        <v>121</v>
      </c>
      <c r="C7" s="83">
        <f>'LOAD-K and 1 by Elm '!B32</f>
        <v>96</v>
      </c>
      <c r="D7" s="83">
        <f>'LOAD-K and 1 by Elm '!C32</f>
        <v>105</v>
      </c>
      <c r="E7" s="83">
        <f>'LOAD-K and 1 by Elm '!D32</f>
        <v>108</v>
      </c>
      <c r="F7" s="83">
        <f>'LOAD-K and 1 by Elm '!E32</f>
        <v>99</v>
      </c>
      <c r="G7" s="83">
        <f>'LOAD-K and 1 by Elm '!F32</f>
        <v>99</v>
      </c>
      <c r="H7" s="83">
        <f>'LOAD-K and 1 by Elm '!G32</f>
        <v>101</v>
      </c>
      <c r="I7" s="83">
        <f>'LOAD-K and 1 by Elm '!H32</f>
        <v>117</v>
      </c>
      <c r="J7" s="83">
        <f>'LOAD-K and 1 by Elm '!I32</f>
        <v>124</v>
      </c>
      <c r="K7" s="83">
        <f>'LOAD-K and 1 by Elm '!J32</f>
        <v>99</v>
      </c>
      <c r="L7" s="83">
        <f>'LOAD-K and 1 by Elm '!K32</f>
        <v>99</v>
      </c>
      <c r="M7" s="83">
        <f>'LOAD-K and 1 by Elm '!L32</f>
        <v>86</v>
      </c>
      <c r="N7" s="83">
        <f>'LOAD-K and 1 by Elm '!M32</f>
        <v>90</v>
      </c>
      <c r="O7" s="83">
        <f>'LOAD-K and 1 by Elm '!N32</f>
        <v>101</v>
      </c>
      <c r="P7" s="83">
        <f>'LOAD-K and 1 by Elm '!O32</f>
        <v>86</v>
      </c>
      <c r="Q7" s="267">
        <f>'LOAD-K and 1 by Elm '!P32</f>
        <v>91</v>
      </c>
      <c r="R7" s="83">
        <f>'LOAD-K and 1 by Elm '!Q32</f>
        <v>106</v>
      </c>
      <c r="S7" s="84"/>
      <c r="T7" s="84"/>
      <c r="U7" s="84"/>
      <c r="V7" s="84"/>
    </row>
    <row r="8" spans="2:22" x14ac:dyDescent="0.25">
      <c r="B8" s="225" t="s">
        <v>122</v>
      </c>
      <c r="C8" s="83">
        <f>'LOAD-K and 1 by Elm '!B107</f>
        <v>0</v>
      </c>
      <c r="D8" s="83">
        <f>'LOAD-K and 1 by Elm '!C107</f>
        <v>0</v>
      </c>
      <c r="E8" s="83">
        <f>'LOAD-K and 1 by Elm '!D107</f>
        <v>0</v>
      </c>
      <c r="F8" s="83">
        <f>'LOAD-K and 1 by Elm '!E107</f>
        <v>0</v>
      </c>
      <c r="G8" s="83">
        <f>'LOAD-K and 1 by Elm '!F107</f>
        <v>0</v>
      </c>
      <c r="H8" s="83">
        <f>'LOAD-K and 1 by Elm '!G107</f>
        <v>0</v>
      </c>
      <c r="I8" s="83">
        <f>'LOAD-K and 1 by Elm '!H107</f>
        <v>65</v>
      </c>
      <c r="J8" s="83">
        <f>'LOAD-K and 1 by Elm '!I107</f>
        <v>70</v>
      </c>
      <c r="K8" s="83">
        <f>'LOAD-K and 1 by Elm '!J107</f>
        <v>52</v>
      </c>
      <c r="L8" s="83">
        <f>'LOAD-K and 1 by Elm '!K107</f>
        <v>47</v>
      </c>
      <c r="M8" s="83">
        <f>'LOAD-K and 1 by Elm '!L107</f>
        <v>41</v>
      </c>
      <c r="N8" s="83">
        <f>'LOAD-K and 1 by Elm '!M107</f>
        <v>44</v>
      </c>
      <c r="O8" s="83">
        <f>'LOAD-K and 1 by Elm '!N107</f>
        <v>57</v>
      </c>
      <c r="P8" s="83">
        <f>'LOAD-K and 1 by Elm '!O107</f>
        <v>31</v>
      </c>
      <c r="Q8" s="267">
        <f>'LOAD-K and 1 by Elm '!P107</f>
        <v>48</v>
      </c>
      <c r="R8" s="83">
        <f>'LOAD-K and 1 by Elm '!Q107</f>
        <v>37</v>
      </c>
      <c r="S8" s="84"/>
      <c r="T8" s="84"/>
      <c r="U8" s="84"/>
      <c r="V8" s="84"/>
    </row>
    <row r="9" spans="2:22" x14ac:dyDescent="0.25">
      <c r="B9" s="85" t="s">
        <v>119</v>
      </c>
      <c r="C9" s="89">
        <f>'LOAD-K and 1 by Elm '!B70</f>
        <v>86</v>
      </c>
      <c r="D9" s="89">
        <f>'LOAD-K and 1 by Elm '!C70</f>
        <v>98</v>
      </c>
      <c r="E9" s="89">
        <f>'LOAD-K and 1 by Elm '!D70</f>
        <v>101</v>
      </c>
      <c r="F9" s="89">
        <f>'LOAD-K and 1 by Elm '!E70</f>
        <v>112</v>
      </c>
      <c r="G9" s="89">
        <f>'LOAD-K and 1 by Elm '!F70</f>
        <v>108</v>
      </c>
      <c r="H9" s="89">
        <f>'LOAD-K and 1 by Elm '!G70</f>
        <v>110</v>
      </c>
      <c r="I9" s="89">
        <f>'LOAD-K and 1 by Elm '!H70</f>
        <v>103</v>
      </c>
      <c r="J9" s="89">
        <f>'LOAD-K and 1 by Elm '!I70</f>
        <v>123</v>
      </c>
      <c r="K9" s="89">
        <f>'LOAD-K and 1 by Elm '!J70</f>
        <v>115</v>
      </c>
      <c r="L9" s="89">
        <f>'LOAD-K and 1 by Elm '!K70</f>
        <v>92</v>
      </c>
      <c r="M9" s="89">
        <f>'LOAD-K and 1 by Elm '!L70</f>
        <v>95</v>
      </c>
      <c r="N9" s="89">
        <f>'LOAD-K and 1 by Elm '!M70</f>
        <v>98</v>
      </c>
      <c r="O9" s="89">
        <f>'LOAD-K and 1 by Elm '!N70</f>
        <v>94</v>
      </c>
      <c r="P9" s="89">
        <f>'LOAD-K and 1 by Elm '!O70</f>
        <v>100</v>
      </c>
      <c r="Q9" s="268">
        <f>'LOAD-K and 1 by Elm '!P70</f>
        <v>102</v>
      </c>
      <c r="R9" s="89">
        <f>'LOAD-K and 1 by Elm '!Q70</f>
        <v>93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9</v>
      </c>
      <c r="E10" s="91">
        <f t="shared" si="1"/>
        <v>3</v>
      </c>
      <c r="F10" s="91">
        <f t="shared" si="1"/>
        <v>-9</v>
      </c>
      <c r="G10" s="91">
        <f t="shared" si="1"/>
        <v>0</v>
      </c>
      <c r="H10" s="91">
        <f t="shared" si="1"/>
        <v>2</v>
      </c>
      <c r="I10" s="92">
        <f t="shared" si="1"/>
        <v>16</v>
      </c>
      <c r="J10" s="93">
        <f t="shared" si="1"/>
        <v>7</v>
      </c>
      <c r="K10" s="93">
        <f t="shared" si="1"/>
        <v>-25</v>
      </c>
      <c r="L10" s="93">
        <f t="shared" si="1"/>
        <v>0</v>
      </c>
      <c r="M10" s="93">
        <f t="shared" si="1"/>
        <v>-13</v>
      </c>
      <c r="N10" s="93">
        <f t="shared" si="1"/>
        <v>4</v>
      </c>
      <c r="O10" s="93">
        <f t="shared" si="1"/>
        <v>11</v>
      </c>
      <c r="P10" s="93">
        <f t="shared" si="1"/>
        <v>-15</v>
      </c>
      <c r="Q10" s="93">
        <f t="shared" si="1"/>
        <v>5</v>
      </c>
      <c r="R10" s="94">
        <f t="shared" si="1"/>
        <v>15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9.375E-2</v>
      </c>
      <c r="E11" s="95">
        <f t="shared" si="2"/>
        <v>2.8571428571428571E-2</v>
      </c>
      <c r="F11" s="95">
        <f t="shared" si="2"/>
        <v>-8.3333333333333329E-2</v>
      </c>
      <c r="G11" s="95">
        <f t="shared" si="2"/>
        <v>0</v>
      </c>
      <c r="H11" s="95">
        <f t="shared" si="2"/>
        <v>2.0202020202020204E-2</v>
      </c>
      <c r="I11" s="95">
        <f t="shared" si="2"/>
        <v>0.15841584158415842</v>
      </c>
      <c r="J11" s="96">
        <f t="shared" si="2"/>
        <v>5.9829059829059832E-2</v>
      </c>
      <c r="K11" s="96">
        <f t="shared" si="2"/>
        <v>-0.20161290322580644</v>
      </c>
      <c r="L11" s="96">
        <f t="shared" si="2"/>
        <v>0</v>
      </c>
      <c r="M11" s="96">
        <f t="shared" si="2"/>
        <v>-0.13131313131313133</v>
      </c>
      <c r="N11" s="97">
        <f t="shared" si="2"/>
        <v>4.6511627906976744E-2</v>
      </c>
      <c r="O11" s="98">
        <f t="shared" si="2"/>
        <v>0.12222222222222222</v>
      </c>
      <c r="P11" s="97">
        <f t="shared" si="2"/>
        <v>-0.14851485148514851</v>
      </c>
      <c r="Q11" s="97">
        <f t="shared" si="2"/>
        <v>5.8139534883720929E-2</v>
      </c>
      <c r="R11" s="99">
        <f t="shared" si="2"/>
        <v>0.16483516483516483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Elem'!C32</f>
        <v>93</v>
      </c>
      <c r="D16" s="112">
        <f>'LOAD-Births by Elem'!D32</f>
        <v>111</v>
      </c>
      <c r="E16" s="112">
        <f>'LOAD-Births by Elem'!E32</f>
        <v>96</v>
      </c>
      <c r="F16" s="112">
        <f>'LOAD-Births by Elem'!F32</f>
        <v>89</v>
      </c>
      <c r="G16" s="112">
        <f>'LOAD-Births by Elem'!G32</f>
        <v>92</v>
      </c>
      <c r="H16" s="112">
        <f>'LOAD-Births by Elem'!H32</f>
        <v>87</v>
      </c>
      <c r="I16" s="112">
        <f>'LOAD-Births by Elem'!I32</f>
        <v>81</v>
      </c>
      <c r="J16" s="112">
        <f>'LOAD-Births by Elem'!J32</f>
        <v>83</v>
      </c>
      <c r="K16" s="112">
        <f>'LOAD-Births by Elem'!K32</f>
        <v>99</v>
      </c>
      <c r="L16" s="112">
        <f>'LOAD-Births by Elem'!L32</f>
        <v>98</v>
      </c>
      <c r="M16" s="112">
        <f>'LOAD-Births by Elem'!M32</f>
        <v>111</v>
      </c>
      <c r="N16" s="112">
        <f>'LOAD-Births by Elem'!N32</f>
        <v>98</v>
      </c>
      <c r="O16" s="112">
        <f>'LOAD-Births by Elem'!O32</f>
        <v>105</v>
      </c>
      <c r="P16" s="112">
        <f>'LOAD-Births by Elem'!P32</f>
        <v>86</v>
      </c>
      <c r="Q16" s="112">
        <f>'LOAD-Births by Elem'!Q32</f>
        <v>85</v>
      </c>
      <c r="R16" s="206">
        <f>'LOAD-Births by Elem'!R32</f>
        <v>75</v>
      </c>
      <c r="S16" s="112">
        <f>'LOAD-Births by Elem'!S32</f>
        <v>107</v>
      </c>
      <c r="T16" s="112">
        <f>'LOAD-Births by Elem'!T32</f>
        <v>82</v>
      </c>
      <c r="U16" s="112">
        <f>'LOAD-Births by Elem'!U32</f>
        <v>107</v>
      </c>
      <c r="V16" s="113">
        <f>'LOAD-Births by Elem'!V32</f>
        <v>108</v>
      </c>
    </row>
    <row r="17" spans="2:22" x14ac:dyDescent="0.25">
      <c r="B17" s="115" t="s">
        <v>71</v>
      </c>
      <c r="C17" s="116">
        <f>C7/C16</f>
        <v>1.032258064516129</v>
      </c>
      <c r="D17" s="116">
        <f t="shared" ref="D17:R17" si="3">D7/D16</f>
        <v>0.94594594594594594</v>
      </c>
      <c r="E17" s="116">
        <f t="shared" si="3"/>
        <v>1.125</v>
      </c>
      <c r="F17" s="116">
        <f t="shared" si="3"/>
        <v>1.1123595505617978</v>
      </c>
      <c r="G17" s="116">
        <f t="shared" si="3"/>
        <v>1.076086956521739</v>
      </c>
      <c r="H17" s="116">
        <f t="shared" si="3"/>
        <v>1.1609195402298851</v>
      </c>
      <c r="I17" s="116">
        <f t="shared" si="3"/>
        <v>1.4444444444444444</v>
      </c>
      <c r="J17" s="116">
        <f t="shared" si="3"/>
        <v>1.4939759036144578</v>
      </c>
      <c r="K17" s="116">
        <f t="shared" si="3"/>
        <v>1</v>
      </c>
      <c r="L17" s="116">
        <f t="shared" si="3"/>
        <v>1.010204081632653</v>
      </c>
      <c r="M17" s="116">
        <f t="shared" si="3"/>
        <v>0.77477477477477474</v>
      </c>
      <c r="N17" s="116">
        <f t="shared" si="3"/>
        <v>0.91836734693877553</v>
      </c>
      <c r="O17" s="117">
        <f t="shared" si="3"/>
        <v>0.96190476190476193</v>
      </c>
      <c r="P17" s="116">
        <f t="shared" si="3"/>
        <v>1</v>
      </c>
      <c r="Q17" s="116">
        <f t="shared" si="3"/>
        <v>1.0705882352941176</v>
      </c>
      <c r="R17" s="118">
        <f t="shared" si="3"/>
        <v>1.4133333333333333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Elem'!B32</f>
        <v>93</v>
      </c>
      <c r="D20" s="113">
        <f>'LOAD-Births by Elem'!C32</f>
        <v>93</v>
      </c>
      <c r="E20" s="113">
        <f>'LOAD-Births by Elem'!D32</f>
        <v>111</v>
      </c>
      <c r="F20" s="113">
        <f>'LOAD-Births by Elem'!E32</f>
        <v>96</v>
      </c>
      <c r="G20" s="113">
        <f>'LOAD-Births by Elem'!F32</f>
        <v>89</v>
      </c>
      <c r="H20" s="113">
        <f>'LOAD-Births by Elem'!G32</f>
        <v>92</v>
      </c>
      <c r="I20" s="113">
        <f>'LOAD-Births by Elem'!H32</f>
        <v>87</v>
      </c>
      <c r="J20" s="113">
        <f>'LOAD-Births by Elem'!I32</f>
        <v>81</v>
      </c>
      <c r="K20" s="113">
        <f>'LOAD-Births by Elem'!J32</f>
        <v>83</v>
      </c>
      <c r="L20" s="113">
        <f>'LOAD-Births by Elem'!K32</f>
        <v>99</v>
      </c>
      <c r="M20" s="113">
        <f>'LOAD-Births by Elem'!L32</f>
        <v>98</v>
      </c>
      <c r="N20" s="113">
        <f>'LOAD-Births by Elem'!M32</f>
        <v>111</v>
      </c>
      <c r="O20" s="113">
        <f>'LOAD-Births by Elem'!N32</f>
        <v>98</v>
      </c>
      <c r="P20" s="113">
        <f>'LOAD-Births by Elem'!O32</f>
        <v>105</v>
      </c>
      <c r="Q20" s="113">
        <f>'LOAD-Births by Elem'!P32</f>
        <v>86</v>
      </c>
      <c r="R20" s="114">
        <f>'LOAD-Births by Elem'!Q32</f>
        <v>85</v>
      </c>
      <c r="S20" s="113">
        <f>'LOAD-Births by Elem'!R32</f>
        <v>75</v>
      </c>
      <c r="T20" s="113">
        <f>'LOAD-Births by Elem'!S32</f>
        <v>107</v>
      </c>
      <c r="U20" s="113">
        <f>'LOAD-Births by Elem'!T32</f>
        <v>82</v>
      </c>
      <c r="V20" s="113">
        <f>'LOAD-Births by Elem'!U32</f>
        <v>107</v>
      </c>
    </row>
    <row r="21" spans="2:22" x14ac:dyDescent="0.25">
      <c r="B21" s="115" t="s">
        <v>71</v>
      </c>
      <c r="C21" s="116">
        <f>C20/C7</f>
        <v>0.96875</v>
      </c>
      <c r="D21" s="116">
        <f t="shared" ref="D21:R21" si="4">D20/D7</f>
        <v>0.88571428571428568</v>
      </c>
      <c r="E21" s="116">
        <f t="shared" si="4"/>
        <v>1.0277777777777777</v>
      </c>
      <c r="F21" s="116">
        <f t="shared" si="4"/>
        <v>0.96969696969696972</v>
      </c>
      <c r="G21" s="116">
        <f t="shared" si="4"/>
        <v>0.89898989898989901</v>
      </c>
      <c r="H21" s="116">
        <f t="shared" si="4"/>
        <v>0.91089108910891092</v>
      </c>
      <c r="I21" s="116">
        <f t="shared" si="4"/>
        <v>0.74358974358974361</v>
      </c>
      <c r="J21" s="116">
        <f t="shared" si="4"/>
        <v>0.65322580645161288</v>
      </c>
      <c r="K21" s="116">
        <f t="shared" si="4"/>
        <v>0.83838383838383834</v>
      </c>
      <c r="L21" s="116">
        <f t="shared" si="4"/>
        <v>1</v>
      </c>
      <c r="M21" s="116">
        <f>M20/M7</f>
        <v>1.1395348837209303</v>
      </c>
      <c r="N21" s="116">
        <f t="shared" si="4"/>
        <v>1.2333333333333334</v>
      </c>
      <c r="O21" s="117">
        <f t="shared" si="4"/>
        <v>0.97029702970297027</v>
      </c>
      <c r="P21" s="116">
        <f>P20/P7</f>
        <v>1.2209302325581395</v>
      </c>
      <c r="Q21" s="116">
        <f t="shared" si="4"/>
        <v>0.94505494505494503</v>
      </c>
      <c r="R21" s="118">
        <f t="shared" si="4"/>
        <v>0.80188679245283023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95.255417956656345</v>
      </c>
      <c r="D31" s="134">
        <f t="shared" ref="D31:V31" si="6">(D25*D16)+(D27*D20)</f>
        <v>105.79265223955713</v>
      </c>
      <c r="E31" s="134">
        <f t="shared" si="6"/>
        <v>100.86115444617785</v>
      </c>
      <c r="F31" s="134">
        <f t="shared" si="6"/>
        <v>90.801678908709334</v>
      </c>
      <c r="G31" s="134">
        <f t="shared" si="6"/>
        <v>91.220556745182023</v>
      </c>
      <c r="H31" s="134">
        <f t="shared" si="6"/>
        <v>88.637884511602806</v>
      </c>
      <c r="I31" s="134">
        <f t="shared" si="6"/>
        <v>82.799352750809064</v>
      </c>
      <c r="J31" s="134">
        <f t="shared" si="6"/>
        <v>82.411086717892431</v>
      </c>
      <c r="K31" s="134">
        <f t="shared" si="6"/>
        <v>93.689243027888452</v>
      </c>
      <c r="L31" s="134">
        <f t="shared" si="6"/>
        <v>98.233389168062544</v>
      </c>
      <c r="M31" s="134">
        <f t="shared" si="6"/>
        <v>104.79212707182322</v>
      </c>
      <c r="N31" s="134">
        <f t="shared" si="6"/>
        <v>102.35618932038835</v>
      </c>
      <c r="O31" s="135">
        <f t="shared" si="6"/>
        <v>102.6651728553137</v>
      </c>
      <c r="P31" s="134">
        <f t="shared" si="6"/>
        <v>92.690909090909088</v>
      </c>
      <c r="Q31" s="134">
        <f t="shared" si="6"/>
        <v>85.137651821862335</v>
      </c>
      <c r="R31" s="136">
        <f t="shared" si="6"/>
        <v>78.044091519148537</v>
      </c>
      <c r="S31" s="134">
        <f t="shared" si="6"/>
        <v>96.664359757301256</v>
      </c>
      <c r="T31" s="134">
        <f t="shared" si="6"/>
        <v>90.10797765225152</v>
      </c>
      <c r="U31" s="134">
        <f t="shared" si="6"/>
        <v>98.929982093750681</v>
      </c>
      <c r="V31" s="134">
        <f t="shared" si="6"/>
        <v>107.69803094965134</v>
      </c>
    </row>
    <row r="32" spans="2:22" x14ac:dyDescent="0.25">
      <c r="B32" s="137" t="s">
        <v>78</v>
      </c>
      <c r="C32" s="138"/>
      <c r="D32" s="138">
        <f t="shared" ref="D32:V32" si="7">D31-C31</f>
        <v>10.537234282900783</v>
      </c>
      <c r="E32" s="138">
        <f t="shared" si="7"/>
        <v>-4.931497793379279</v>
      </c>
      <c r="F32" s="138">
        <f t="shared" si="7"/>
        <v>-10.059475537468515</v>
      </c>
      <c r="G32" s="138">
        <f t="shared" si="7"/>
        <v>0.41887783647268861</v>
      </c>
      <c r="H32" s="138">
        <f t="shared" si="7"/>
        <v>-2.5826722335792169</v>
      </c>
      <c r="I32" s="138">
        <f t="shared" si="7"/>
        <v>-5.8385317607937424</v>
      </c>
      <c r="J32" s="138">
        <f t="shared" si="7"/>
        <v>-0.38826603291663275</v>
      </c>
      <c r="K32" s="138">
        <f t="shared" si="7"/>
        <v>11.278156309996021</v>
      </c>
      <c r="L32" s="138">
        <f t="shared" si="7"/>
        <v>4.5441461401740924</v>
      </c>
      <c r="M32" s="138">
        <f t="shared" si="7"/>
        <v>6.5587379037606723</v>
      </c>
      <c r="N32" s="138">
        <f t="shared" si="7"/>
        <v>-2.4359377514348637</v>
      </c>
      <c r="O32" s="138">
        <f t="shared" si="7"/>
        <v>0.30898353492534625</v>
      </c>
      <c r="P32" s="138">
        <f t="shared" si="7"/>
        <v>-9.9742637644046113</v>
      </c>
      <c r="Q32" s="138">
        <f t="shared" si="7"/>
        <v>-7.5532572690467532</v>
      </c>
      <c r="R32" s="139">
        <f t="shared" si="7"/>
        <v>-7.0935603027137972</v>
      </c>
      <c r="S32" s="138">
        <f t="shared" si="7"/>
        <v>18.620268238152718</v>
      </c>
      <c r="T32" s="138">
        <f t="shared" si="7"/>
        <v>-6.5563821050497353</v>
      </c>
      <c r="U32" s="138">
        <f t="shared" si="7"/>
        <v>8.8220044414991605</v>
      </c>
      <c r="V32" s="138">
        <f t="shared" si="7"/>
        <v>8.7680488559006591</v>
      </c>
    </row>
    <row r="33" spans="2:22" x14ac:dyDescent="0.25">
      <c r="B33" s="140" t="s">
        <v>79</v>
      </c>
      <c r="C33" s="141"/>
      <c r="D33" s="141">
        <f t="shared" ref="D33:V33" si="8">D32/C31</f>
        <v>0.110620839306962</v>
      </c>
      <c r="E33" s="141">
        <f t="shared" si="8"/>
        <v>-4.6614747706791429E-2</v>
      </c>
      <c r="F33" s="141">
        <f t="shared" si="8"/>
        <v>-9.9735875448823202E-2</v>
      </c>
      <c r="G33" s="141">
        <f t="shared" si="8"/>
        <v>4.6131067344450999E-3</v>
      </c>
      <c r="H33" s="141">
        <f t="shared" si="8"/>
        <v>-2.831239279534024E-2</v>
      </c>
      <c r="I33" s="141">
        <f t="shared" si="8"/>
        <v>-6.5869484509521112E-2</v>
      </c>
      <c r="J33" s="141">
        <f t="shared" si="8"/>
        <v>-4.6892399519734033E-3</v>
      </c>
      <c r="K33" s="141">
        <f t="shared" si="8"/>
        <v>0.1368524158479201</v>
      </c>
      <c r="L33" s="141">
        <f t="shared" si="8"/>
        <v>4.8502325275714284E-2</v>
      </c>
      <c r="M33" s="141">
        <f t="shared" si="8"/>
        <v>6.6766890151164993E-2</v>
      </c>
      <c r="N33" s="141">
        <f t="shared" si="8"/>
        <v>-2.3245427108902011E-2</v>
      </c>
      <c r="O33" s="142">
        <f t="shared" si="8"/>
        <v>3.0187088536306004E-3</v>
      </c>
      <c r="P33" s="141">
        <f t="shared" si="8"/>
        <v>-9.7153333374905698E-2</v>
      </c>
      <c r="Q33" s="141">
        <f t="shared" si="8"/>
        <v>-8.1488652373003415E-2</v>
      </c>
      <c r="R33" s="143">
        <f t="shared" si="8"/>
        <v>-8.3318721516491903E-2</v>
      </c>
      <c r="S33" s="141">
        <f t="shared" si="8"/>
        <v>0.23858652046175893</v>
      </c>
      <c r="T33" s="141">
        <f t="shared" si="8"/>
        <v>-6.7826261111241862E-2</v>
      </c>
      <c r="U33" s="141">
        <f t="shared" si="8"/>
        <v>9.7904810110658672E-2</v>
      </c>
      <c r="V33" s="141">
        <f t="shared" si="8"/>
        <v>8.8628832941581304E-2</v>
      </c>
    </row>
    <row r="34" spans="2:22" x14ac:dyDescent="0.25">
      <c r="B34" s="123" t="s">
        <v>80</v>
      </c>
      <c r="C34" s="116"/>
      <c r="D34" s="116">
        <f t="shared" ref="D34:P34" si="9">D7/D31</f>
        <v>0.99250749250749248</v>
      </c>
      <c r="E34" s="116">
        <f t="shared" si="9"/>
        <v>1.0707789395533007</v>
      </c>
      <c r="F34" s="116">
        <f t="shared" si="9"/>
        <v>1.0902882104144036</v>
      </c>
      <c r="G34" s="116">
        <f t="shared" si="9"/>
        <v>1.0852816901408449</v>
      </c>
      <c r="H34" s="116">
        <f t="shared" si="9"/>
        <v>1.1394676278265528</v>
      </c>
      <c r="I34" s="116">
        <f t="shared" si="9"/>
        <v>1.4130545241352355</v>
      </c>
      <c r="J34" s="116">
        <f t="shared" si="9"/>
        <v>1.504651921706526</v>
      </c>
      <c r="K34" s="116">
        <f t="shared" si="9"/>
        <v>1.0566848103418949</v>
      </c>
      <c r="L34" s="116">
        <f t="shared" si="9"/>
        <v>1.0078039741724263</v>
      </c>
      <c r="M34" s="116">
        <f t="shared" si="9"/>
        <v>0.82067233868682399</v>
      </c>
      <c r="N34" s="116">
        <f t="shared" si="9"/>
        <v>0.87928244102843789</v>
      </c>
      <c r="O34" s="117">
        <f t="shared" si="9"/>
        <v>0.98378054788199276</v>
      </c>
      <c r="P34" s="116">
        <f t="shared" si="9"/>
        <v>0.92781482934484116</v>
      </c>
      <c r="Q34" s="116">
        <f>Q7/Q31</f>
        <v>1.0688572923106188</v>
      </c>
      <c r="R34" s="144">
        <f>R7/R31</f>
        <v>1.3582065975358599</v>
      </c>
      <c r="S34" s="54"/>
      <c r="T34" s="54"/>
      <c r="U34" s="54"/>
      <c r="V34" s="54"/>
    </row>
    <row r="35" spans="2:22" ht="15.75" thickBot="1" x14ac:dyDescent="0.3">
      <c r="B35" s="123" t="s">
        <v>81</v>
      </c>
      <c r="C35" s="145">
        <f>C7-C31</f>
        <v>0.74458204334365519</v>
      </c>
      <c r="D35" s="145">
        <f t="shared" ref="D35:R35" si="10">D7-D31</f>
        <v>-0.79265223955712827</v>
      </c>
      <c r="E35" s="145">
        <f t="shared" si="10"/>
        <v>7.1388455538221507</v>
      </c>
      <c r="F35" s="145">
        <f t="shared" si="10"/>
        <v>8.1983210912906657</v>
      </c>
      <c r="G35" s="145">
        <f t="shared" si="10"/>
        <v>7.779443254817977</v>
      </c>
      <c r="H35" s="145">
        <f t="shared" si="10"/>
        <v>12.362115488397194</v>
      </c>
      <c r="I35" s="145">
        <f t="shared" si="10"/>
        <v>34.200647249190936</v>
      </c>
      <c r="J35" s="145">
        <f t="shared" si="10"/>
        <v>41.588913282107569</v>
      </c>
      <c r="K35" s="145">
        <f t="shared" si="10"/>
        <v>5.3107569721115482</v>
      </c>
      <c r="L35" s="145">
        <f t="shared" si="10"/>
        <v>0.76661083193745583</v>
      </c>
      <c r="M35" s="145">
        <f t="shared" si="10"/>
        <v>-18.792127071823217</v>
      </c>
      <c r="N35" s="145">
        <f t="shared" si="10"/>
        <v>-12.356189320388353</v>
      </c>
      <c r="O35" s="146">
        <f t="shared" si="10"/>
        <v>-1.6651728553136991</v>
      </c>
      <c r="P35" s="145">
        <f t="shared" si="10"/>
        <v>-6.6909090909090878</v>
      </c>
      <c r="Q35" s="145">
        <f t="shared" si="10"/>
        <v>5.8623481781376654</v>
      </c>
      <c r="R35" s="147">
        <f t="shared" si="10"/>
        <v>27.955908480851463</v>
      </c>
      <c r="S35" s="54"/>
      <c r="T35" s="54"/>
      <c r="U35" s="54"/>
      <c r="V35" s="54"/>
    </row>
    <row r="36" spans="2:22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2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2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2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2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2" x14ac:dyDescent="0.25">
      <c r="O41" s="152"/>
      <c r="P41" s="182" t="s">
        <v>84</v>
      </c>
      <c r="R41" s="162">
        <f>R33</f>
        <v>-8.3318721516491903E-2</v>
      </c>
      <c r="S41" s="163">
        <f>S33</f>
        <v>0.23858652046175893</v>
      </c>
      <c r="T41" s="163">
        <f>T33</f>
        <v>-6.7826261111241862E-2</v>
      </c>
      <c r="U41" s="163">
        <f>U33</f>
        <v>9.7904810110658672E-2</v>
      </c>
      <c r="V41" s="164">
        <f>V33</f>
        <v>8.8628832941581304E-2</v>
      </c>
    </row>
    <row r="42" spans="2:22" x14ac:dyDescent="0.25">
      <c r="O42" s="152"/>
      <c r="P42" s="182" t="s">
        <v>85</v>
      </c>
      <c r="R42" s="166">
        <f>AVERAGE(O34:R34)</f>
        <v>1.0846648167683282</v>
      </c>
      <c r="S42" s="167">
        <f t="shared" ref="S42:V43" si="11">R42</f>
        <v>1.0846648167683282</v>
      </c>
      <c r="T42" s="167">
        <f t="shared" si="11"/>
        <v>1.0846648167683282</v>
      </c>
      <c r="U42" s="167">
        <f t="shared" si="11"/>
        <v>1.0846648167683282</v>
      </c>
      <c r="V42" s="168">
        <f t="shared" si="11"/>
        <v>1.0846648167683282</v>
      </c>
    </row>
    <row r="43" spans="2:22" x14ac:dyDescent="0.25">
      <c r="O43" s="152"/>
      <c r="P43" s="182" t="s">
        <v>111</v>
      </c>
      <c r="R43" s="166">
        <f>AVERAGE(R33:V33)</f>
        <v>5.479503617725303E-2</v>
      </c>
      <c r="S43" s="167">
        <f t="shared" si="11"/>
        <v>5.479503617725303E-2</v>
      </c>
      <c r="T43" s="167">
        <f t="shared" si="11"/>
        <v>5.479503617725303E-2</v>
      </c>
      <c r="U43" s="167">
        <f t="shared" si="11"/>
        <v>5.479503617725303E-2</v>
      </c>
      <c r="V43" s="168">
        <f t="shared" si="11"/>
        <v>5.479503617725303E-2</v>
      </c>
    </row>
    <row r="44" spans="2:22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2" x14ac:dyDescent="0.25">
      <c r="M45" s="14"/>
      <c r="O45" s="152"/>
      <c r="P45" s="154" t="s">
        <v>87</v>
      </c>
      <c r="Q45" s="172"/>
      <c r="R45" s="173">
        <f>R7</f>
        <v>106</v>
      </c>
      <c r="S45" s="174">
        <f>R45+(R45*S41)</f>
        <v>131.29017116894644</v>
      </c>
      <c r="T45" s="174">
        <f>S45+(S45*T41)</f>
        <v>122.38524973790184</v>
      </c>
      <c r="U45" s="174">
        <f>T45+(T45*U41)</f>
        <v>134.36735437383666</v>
      </c>
      <c r="V45" s="175">
        <f>U45+(U45*V41)</f>
        <v>146.27617617743769</v>
      </c>
    </row>
    <row r="46" spans="2:22" x14ac:dyDescent="0.25">
      <c r="M46" s="14"/>
      <c r="O46" s="152"/>
      <c r="P46" s="154" t="s">
        <v>89</v>
      </c>
      <c r="Q46" s="172"/>
      <c r="R46" s="173">
        <f>R45</f>
        <v>106</v>
      </c>
      <c r="S46" s="174">
        <f>S42*S31</f>
        <v>104.84843006418092</v>
      </c>
      <c r="T46" s="174">
        <f>T42*T31</f>
        <v>97.736953069544001</v>
      </c>
      <c r="U46" s="174">
        <f>U42*U31</f>
        <v>107.30587090061206</v>
      </c>
      <c r="V46" s="175">
        <f>V42*V31</f>
        <v>116.8162650063133</v>
      </c>
    </row>
    <row r="47" spans="2:22" ht="15.75" thickBot="1" x14ac:dyDescent="0.3">
      <c r="M47" s="14"/>
      <c r="O47" s="176"/>
      <c r="P47" s="177" t="s">
        <v>88</v>
      </c>
      <c r="Q47" s="178"/>
      <c r="R47" s="179">
        <f>R46</f>
        <v>106</v>
      </c>
      <c r="S47" s="180">
        <f>R47*(1+S43)</f>
        <v>111.80827383478884</v>
      </c>
      <c r="T47" s="180">
        <f>S47*(1+T43)</f>
        <v>117.93481224448232</v>
      </c>
      <c r="U47" s="180">
        <f>T47*(1+U43)</f>
        <v>124.39705454797628</v>
      </c>
      <c r="V47" s="181">
        <f>U47*(1+V43)</f>
        <v>131.21339565227638</v>
      </c>
    </row>
    <row r="48" spans="2:22" ht="15.75" thickBot="1" x14ac:dyDescent="0.3"/>
    <row r="49" spans="15:22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2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2" ht="15.75" thickBot="1" x14ac:dyDescent="0.3">
      <c r="O51" s="221" t="s">
        <v>117</v>
      </c>
      <c r="P51" s="222"/>
      <c r="Q51" s="222"/>
      <c r="R51" s="222"/>
      <c r="S51" s="236">
        <f>AVERAGE(K4:R4)</f>
        <v>-50.125</v>
      </c>
      <c r="T51" s="223">
        <f>S51</f>
        <v>-50.125</v>
      </c>
      <c r="U51" s="223">
        <f>T51</f>
        <v>-50.125</v>
      </c>
      <c r="V51" s="224">
        <f>U51</f>
        <v>-50.125</v>
      </c>
    </row>
    <row r="52" spans="15:22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2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2" x14ac:dyDescent="0.25">
      <c r="O54" s="152"/>
      <c r="P54" s="182" t="s">
        <v>84</v>
      </c>
      <c r="R54" s="162">
        <f>R41</f>
        <v>-8.3318721516491903E-2</v>
      </c>
      <c r="S54" s="163">
        <f>S41</f>
        <v>0.23858652046175893</v>
      </c>
      <c r="T54" s="163">
        <f>T41</f>
        <v>-6.7826261111241862E-2</v>
      </c>
      <c r="U54" s="163">
        <f>U41</f>
        <v>9.7904810110658672E-2</v>
      </c>
      <c r="V54" s="164">
        <f>V41</f>
        <v>8.8628832941581304E-2</v>
      </c>
    </row>
    <row r="55" spans="15:22" x14ac:dyDescent="0.25">
      <c r="O55" s="152"/>
      <c r="P55" s="182" t="s">
        <v>85</v>
      </c>
      <c r="R55" s="166">
        <f t="shared" ref="R55:V56" si="12">R42</f>
        <v>1.0846648167683282</v>
      </c>
      <c r="S55" s="167">
        <f t="shared" si="12"/>
        <v>1.0846648167683282</v>
      </c>
      <c r="T55" s="167">
        <f t="shared" si="12"/>
        <v>1.0846648167683282</v>
      </c>
      <c r="U55" s="167">
        <f t="shared" si="12"/>
        <v>1.0846648167683282</v>
      </c>
      <c r="V55" s="168">
        <f t="shared" si="12"/>
        <v>1.0846648167683282</v>
      </c>
    </row>
    <row r="56" spans="15:22" x14ac:dyDescent="0.25">
      <c r="O56" s="152"/>
      <c r="P56" s="182" t="s">
        <v>111</v>
      </c>
      <c r="R56" s="166">
        <f t="shared" si="12"/>
        <v>5.479503617725303E-2</v>
      </c>
      <c r="S56" s="167">
        <f t="shared" si="12"/>
        <v>5.479503617725303E-2</v>
      </c>
      <c r="T56" s="167">
        <f t="shared" si="12"/>
        <v>5.479503617725303E-2</v>
      </c>
      <c r="U56" s="167">
        <f t="shared" si="12"/>
        <v>5.479503617725303E-2</v>
      </c>
      <c r="V56" s="168">
        <f t="shared" si="12"/>
        <v>5.479503617725303E-2</v>
      </c>
    </row>
    <row r="57" spans="15:22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2" x14ac:dyDescent="0.25">
      <c r="O58" s="152"/>
      <c r="P58" s="154" t="s">
        <v>87</v>
      </c>
      <c r="Q58" s="172"/>
      <c r="R58" s="173">
        <f>R8</f>
        <v>37</v>
      </c>
      <c r="S58" s="174">
        <f>S45+S51</f>
        <v>81.165171168946443</v>
      </c>
      <c r="T58" s="174">
        <f>T45+T51</f>
        <v>72.260249737901844</v>
      </c>
      <c r="U58" s="174">
        <f>U45+U51</f>
        <v>84.242354373836662</v>
      </c>
      <c r="V58" s="175">
        <f>V45+V51</f>
        <v>96.151176177437691</v>
      </c>
    </row>
    <row r="59" spans="15:22" x14ac:dyDescent="0.25">
      <c r="O59" s="152"/>
      <c r="P59" s="154" t="s">
        <v>89</v>
      </c>
      <c r="Q59" s="172"/>
      <c r="R59" s="173">
        <f>R58</f>
        <v>37</v>
      </c>
      <c r="S59" s="174">
        <f>S46+S51</f>
        <v>54.723430064180917</v>
      </c>
      <c r="T59" s="174">
        <f>T46+T51</f>
        <v>47.611953069544001</v>
      </c>
      <c r="U59" s="174">
        <f>U46+U51</f>
        <v>57.180870900612064</v>
      </c>
      <c r="V59" s="175">
        <f>V46+V51</f>
        <v>66.691265006313301</v>
      </c>
    </row>
    <row r="60" spans="15:22" ht="15.75" thickBot="1" x14ac:dyDescent="0.3">
      <c r="O60" s="176"/>
      <c r="P60" s="177" t="s">
        <v>88</v>
      </c>
      <c r="Q60" s="178"/>
      <c r="R60" s="179">
        <f>R59</f>
        <v>37</v>
      </c>
      <c r="S60" s="180">
        <f>S47+S51</f>
        <v>61.683273834788835</v>
      </c>
      <c r="T60" s="180">
        <f>T47+T51</f>
        <v>67.809812244482316</v>
      </c>
      <c r="U60" s="180">
        <f>U47+U51</f>
        <v>74.272054547976282</v>
      </c>
      <c r="V60" s="181">
        <f>V47+V51</f>
        <v>81.088395652276375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A800-E4A1-4AC9-9399-434D6B31CDFF}">
  <dimension ref="B1:W60"/>
  <sheetViews>
    <sheetView topLeftCell="A28" workbookViewId="0">
      <selection activeCell="R42" sqref="R42"/>
    </sheetView>
  </sheetViews>
  <sheetFormatPr defaultRowHeight="15" x14ac:dyDescent="0.25"/>
  <cols>
    <col min="1" max="1" width="6.140625" customWidth="1"/>
    <col min="2" max="2" width="12.28515625" customWidth="1"/>
    <col min="18" max="18" width="13.5703125" customWidth="1"/>
  </cols>
  <sheetData>
    <row r="1" spans="2:22" ht="19.5" x14ac:dyDescent="0.25">
      <c r="B1" s="69" t="s">
        <v>177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</row>
    <row r="4" spans="2:22" ht="15.75" thickBot="1" x14ac:dyDescent="0.3">
      <c r="B4" s="70"/>
      <c r="I4" s="237"/>
      <c r="J4" s="237"/>
      <c r="K4" s="237">
        <f t="shared" ref="K4:Q4" si="0">K8-K7</f>
        <v>-3</v>
      </c>
      <c r="L4" s="237">
        <f t="shared" si="0"/>
        <v>1</v>
      </c>
      <c r="M4" s="237">
        <f t="shared" si="0"/>
        <v>-4</v>
      </c>
      <c r="N4" s="237">
        <f t="shared" si="0"/>
        <v>8</v>
      </c>
      <c r="O4" s="237">
        <f t="shared" si="0"/>
        <v>8</v>
      </c>
      <c r="P4" s="237">
        <f t="shared" si="0"/>
        <v>8</v>
      </c>
      <c r="Q4" s="237">
        <f t="shared" si="0"/>
        <v>16</v>
      </c>
      <c r="R4" s="237">
        <f>R8-R7</f>
        <v>25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283" t="str">
        <f>'LOAD-K and 1 by Elm '!B4</f>
        <v>2010/11</v>
      </c>
      <c r="D6" s="283" t="str">
        <f>'LOAD-K and 1 by Elm '!C4</f>
        <v>2011/12</v>
      </c>
      <c r="E6" s="283" t="str">
        <f>'LOAD-K and 1 by Elm '!D4</f>
        <v>2012/13</v>
      </c>
      <c r="F6" s="283" t="str">
        <f>'LOAD-K and 1 by Elm '!E4</f>
        <v>2013/14</v>
      </c>
      <c r="G6" s="283" t="str">
        <f>'LOAD-K and 1 by Elm '!F4</f>
        <v>2014/15</v>
      </c>
      <c r="H6" s="283" t="str">
        <f>'LOAD-K and 1 by Elm '!G4</f>
        <v>2015/16</v>
      </c>
      <c r="I6" s="283" t="str">
        <f>'LOAD-K and 1 by Elm '!H4</f>
        <v>2016/17</v>
      </c>
      <c r="J6" s="283" t="str">
        <f>'LOAD-K and 1 by Elm '!I4</f>
        <v>2017/18</v>
      </c>
      <c r="K6" s="283" t="str">
        <f>'LOAD-K and 1 by Elm '!J4</f>
        <v>2018/19</v>
      </c>
      <c r="L6" s="76" t="str">
        <f>'LOAD-K and 1 by Elm '!K4</f>
        <v>2019/20</v>
      </c>
      <c r="M6" s="76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28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278" t="s">
        <v>121</v>
      </c>
      <c r="C7" s="284">
        <f>'LOAD-K and 1 by Elm '!B33</f>
        <v>83</v>
      </c>
      <c r="D7" s="284">
        <f>'LOAD-K and 1 by Elm '!C33</f>
        <v>75</v>
      </c>
      <c r="E7" s="284">
        <f>'LOAD-K and 1 by Elm '!D33</f>
        <v>70</v>
      </c>
      <c r="F7" s="284">
        <f>'LOAD-K and 1 by Elm '!E33</f>
        <v>65</v>
      </c>
      <c r="G7" s="284">
        <f>'LOAD-K and 1 by Elm '!F33</f>
        <v>48</v>
      </c>
      <c r="H7" s="284">
        <f>'LOAD-K and 1 by Elm '!G33</f>
        <v>66</v>
      </c>
      <c r="I7" s="284">
        <f>'LOAD-K and 1 by Elm '!H33</f>
        <v>75</v>
      </c>
      <c r="J7" s="284">
        <f>'LOAD-K and 1 by Elm '!I33</f>
        <v>57</v>
      </c>
      <c r="K7" s="284">
        <f>'LOAD-K and 1 by Elm '!J33</f>
        <v>57</v>
      </c>
      <c r="L7" s="284">
        <f>'LOAD-K and 1 by Elm '!K33</f>
        <v>57</v>
      </c>
      <c r="M7" s="284">
        <f>'LOAD-K and 1 by Elm '!L33</f>
        <v>62</v>
      </c>
      <c r="N7" s="284">
        <f>'LOAD-K and 1 by Elm '!M33</f>
        <v>50</v>
      </c>
      <c r="O7" s="284">
        <f>'LOAD-K and 1 by Elm '!N33</f>
        <v>60</v>
      </c>
      <c r="P7" s="284">
        <f>'LOAD-K and 1 by Elm '!O33</f>
        <v>66</v>
      </c>
      <c r="Q7" s="281">
        <f>'LOAD-K and 1 by Elm '!P33</f>
        <v>39</v>
      </c>
      <c r="R7" s="83">
        <f>'LOAD-K and 1 by Elm '!Q33</f>
        <v>54</v>
      </c>
      <c r="S7" s="84"/>
      <c r="T7" s="84"/>
      <c r="U7" s="84"/>
      <c r="V7" s="84"/>
    </row>
    <row r="8" spans="2:22" x14ac:dyDescent="0.25">
      <c r="B8" s="279" t="s">
        <v>122</v>
      </c>
      <c r="C8" s="284">
        <f>'LOAD-K and 1 by Elm '!B108</f>
        <v>0</v>
      </c>
      <c r="D8" s="284">
        <f>'LOAD-K and 1 by Elm '!C108</f>
        <v>0</v>
      </c>
      <c r="E8" s="284">
        <f>'LOAD-K and 1 by Elm '!D108</f>
        <v>0</v>
      </c>
      <c r="F8" s="284">
        <f>'LOAD-K and 1 by Elm '!E108</f>
        <v>0</v>
      </c>
      <c r="G8" s="284">
        <f>'LOAD-K and 1 by Elm '!F108</f>
        <v>0</v>
      </c>
      <c r="H8" s="284">
        <f>'LOAD-K and 1 by Elm '!G108</f>
        <v>0</v>
      </c>
      <c r="I8" s="284">
        <f>'LOAD-K and 1 by Elm '!H108</f>
        <v>71</v>
      </c>
      <c r="J8" s="284">
        <f>'LOAD-K and 1 by Elm '!I108</f>
        <v>56</v>
      </c>
      <c r="K8" s="284">
        <f>'LOAD-K and 1 by Elm '!J108</f>
        <v>54</v>
      </c>
      <c r="L8" s="284">
        <f>'LOAD-K and 1 by Elm '!K108</f>
        <v>58</v>
      </c>
      <c r="M8" s="284">
        <f>'LOAD-K and 1 by Elm '!L108</f>
        <v>58</v>
      </c>
      <c r="N8" s="284">
        <f>'LOAD-K and 1 by Elm '!M108</f>
        <v>58</v>
      </c>
      <c r="O8" s="284">
        <f>'LOAD-K and 1 by Elm '!N108</f>
        <v>68</v>
      </c>
      <c r="P8" s="284">
        <f>'LOAD-K and 1 by Elm '!O108</f>
        <v>74</v>
      </c>
      <c r="Q8" s="281">
        <f>'LOAD-K and 1 by Elm '!P108</f>
        <v>55</v>
      </c>
      <c r="R8" s="83">
        <f>'LOAD-K and 1 by Elm '!Q108</f>
        <v>79</v>
      </c>
      <c r="S8" s="84"/>
      <c r="T8" s="84"/>
      <c r="U8" s="84"/>
      <c r="V8" s="84"/>
    </row>
    <row r="9" spans="2:22" x14ac:dyDescent="0.25">
      <c r="B9" s="280" t="s">
        <v>119</v>
      </c>
      <c r="C9" s="285">
        <f>'LOAD-K and 1 by Elm '!B71</f>
        <v>96</v>
      </c>
      <c r="D9" s="285">
        <f>'LOAD-K and 1 by Elm '!C71</f>
        <v>89</v>
      </c>
      <c r="E9" s="285">
        <f>'LOAD-K and 1 by Elm '!D71</f>
        <v>91</v>
      </c>
      <c r="F9" s="285">
        <f>'LOAD-K and 1 by Elm '!E71</f>
        <v>78</v>
      </c>
      <c r="G9" s="285">
        <f>'LOAD-K and 1 by Elm '!F71</f>
        <v>76</v>
      </c>
      <c r="H9" s="285">
        <f>'LOAD-K and 1 by Elm '!G71</f>
        <v>62</v>
      </c>
      <c r="I9" s="285">
        <f>'LOAD-K and 1 by Elm '!H71</f>
        <v>70</v>
      </c>
      <c r="J9" s="285">
        <f>'LOAD-K and 1 by Elm '!I71</f>
        <v>90</v>
      </c>
      <c r="K9" s="285">
        <f>'LOAD-K and 1 by Elm '!J71</f>
        <v>65</v>
      </c>
      <c r="L9" s="285">
        <f>'LOAD-K and 1 by Elm '!K71</f>
        <v>78</v>
      </c>
      <c r="M9" s="285">
        <f>'LOAD-K and 1 by Elm '!L71</f>
        <v>64</v>
      </c>
      <c r="N9" s="285">
        <f>'LOAD-K and 1 by Elm '!M71</f>
        <v>81</v>
      </c>
      <c r="O9" s="285">
        <f>'LOAD-K and 1 by Elm '!N71</f>
        <v>53</v>
      </c>
      <c r="P9" s="285">
        <f>'LOAD-K and 1 by Elm '!O71</f>
        <v>65</v>
      </c>
      <c r="Q9" s="282">
        <f>'LOAD-K and 1 by Elm '!P71</f>
        <v>67</v>
      </c>
      <c r="R9" s="89">
        <f>'LOAD-K and 1 by Elm '!Q71</f>
        <v>39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1">D7-C7</f>
        <v>-8</v>
      </c>
      <c r="E10" s="91">
        <f t="shared" si="1"/>
        <v>-5</v>
      </c>
      <c r="F10" s="91">
        <f t="shared" si="1"/>
        <v>-5</v>
      </c>
      <c r="G10" s="91">
        <f t="shared" si="1"/>
        <v>-17</v>
      </c>
      <c r="H10" s="91">
        <f t="shared" si="1"/>
        <v>18</v>
      </c>
      <c r="I10" s="92">
        <f t="shared" si="1"/>
        <v>9</v>
      </c>
      <c r="J10" s="93">
        <f t="shared" si="1"/>
        <v>-18</v>
      </c>
      <c r="K10" s="93">
        <f t="shared" si="1"/>
        <v>0</v>
      </c>
      <c r="L10" s="93">
        <f t="shared" si="1"/>
        <v>0</v>
      </c>
      <c r="M10" s="93">
        <f t="shared" si="1"/>
        <v>5</v>
      </c>
      <c r="N10" s="93">
        <f t="shared" si="1"/>
        <v>-12</v>
      </c>
      <c r="O10" s="93">
        <f t="shared" si="1"/>
        <v>10</v>
      </c>
      <c r="P10" s="93">
        <f t="shared" si="1"/>
        <v>6</v>
      </c>
      <c r="Q10" s="93">
        <f t="shared" si="1"/>
        <v>-27</v>
      </c>
      <c r="R10" s="94">
        <f t="shared" si="1"/>
        <v>15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2">D10/C7</f>
        <v>-9.6385542168674704E-2</v>
      </c>
      <c r="E11" s="95">
        <f t="shared" si="2"/>
        <v>-6.6666666666666666E-2</v>
      </c>
      <c r="F11" s="95">
        <f t="shared" si="2"/>
        <v>-7.1428571428571425E-2</v>
      </c>
      <c r="G11" s="95">
        <f t="shared" si="2"/>
        <v>-0.26153846153846155</v>
      </c>
      <c r="H11" s="95">
        <f t="shared" si="2"/>
        <v>0.375</v>
      </c>
      <c r="I11" s="95">
        <f t="shared" si="2"/>
        <v>0.13636363636363635</v>
      </c>
      <c r="J11" s="96">
        <f t="shared" si="2"/>
        <v>-0.24</v>
      </c>
      <c r="K11" s="96">
        <f t="shared" si="2"/>
        <v>0</v>
      </c>
      <c r="L11" s="96">
        <f t="shared" si="2"/>
        <v>0</v>
      </c>
      <c r="M11" s="96">
        <f t="shared" si="2"/>
        <v>8.771929824561403E-2</v>
      </c>
      <c r="N11" s="97">
        <f t="shared" si="2"/>
        <v>-0.19354838709677419</v>
      </c>
      <c r="O11" s="98">
        <f t="shared" si="2"/>
        <v>0.2</v>
      </c>
      <c r="P11" s="97">
        <f t="shared" si="2"/>
        <v>0.1</v>
      </c>
      <c r="Q11" s="97">
        <f t="shared" si="2"/>
        <v>-0.40909090909090912</v>
      </c>
      <c r="R11" s="99">
        <f t="shared" si="2"/>
        <v>0.38461538461538464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 t="e">
        <f>#REF!</f>
        <v>#REF!</v>
      </c>
      <c r="R13" s="107" t="e">
        <f>#REF!</f>
        <v>#REF!</v>
      </c>
      <c r="S13" t="e">
        <f>#REF!</f>
        <v>#REF!</v>
      </c>
      <c r="T13" t="e">
        <f>#REF!</f>
        <v>#REF!</v>
      </c>
      <c r="U13" t="e">
        <f>#REF!</f>
        <v>#REF!</v>
      </c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Elem'!C33</f>
        <v>70</v>
      </c>
      <c r="D16" s="112">
        <f>'LOAD-Births by Elem'!D33</f>
        <v>59</v>
      </c>
      <c r="E16" s="112">
        <f>'LOAD-Births by Elem'!E33</f>
        <v>55</v>
      </c>
      <c r="F16" s="112">
        <f>'LOAD-Births by Elem'!F33</f>
        <v>58</v>
      </c>
      <c r="G16" s="112">
        <f>'LOAD-Births by Elem'!G33</f>
        <v>48</v>
      </c>
      <c r="H16" s="112">
        <f>'LOAD-Births by Elem'!H33</f>
        <v>52</v>
      </c>
      <c r="I16" s="112">
        <f>'LOAD-Births by Elem'!I33</f>
        <v>35</v>
      </c>
      <c r="J16" s="112">
        <f>'LOAD-Births by Elem'!J33</f>
        <v>28</v>
      </c>
      <c r="K16" s="112">
        <f>'LOAD-Births by Elem'!K33</f>
        <v>41</v>
      </c>
      <c r="L16" s="112">
        <f>'LOAD-Births by Elem'!L33</f>
        <v>32</v>
      </c>
      <c r="M16" s="112">
        <f>'LOAD-Births by Elem'!M33</f>
        <v>41</v>
      </c>
      <c r="N16" s="112">
        <f>'LOAD-Births by Elem'!N33</f>
        <v>39</v>
      </c>
      <c r="O16" s="112">
        <f>'LOAD-Births by Elem'!O33</f>
        <v>46</v>
      </c>
      <c r="P16" s="112">
        <f>'LOAD-Births by Elem'!P33</f>
        <v>38</v>
      </c>
      <c r="Q16" s="112">
        <f>'LOAD-Births by Elem'!Q33</f>
        <v>38</v>
      </c>
      <c r="R16" s="206">
        <f>'LOAD-Births by Elem'!R33</f>
        <v>36</v>
      </c>
      <c r="S16" s="112">
        <f>'LOAD-Births by Elem'!S33</f>
        <v>38</v>
      </c>
      <c r="T16" s="112">
        <f>'LOAD-Births by Elem'!T33</f>
        <v>38</v>
      </c>
      <c r="U16" s="112">
        <f>'LOAD-Births by Elem'!U33</f>
        <v>33</v>
      </c>
      <c r="V16" s="113">
        <f>'LOAD-Births by Elem'!V33</f>
        <v>23</v>
      </c>
    </row>
    <row r="17" spans="2:22" x14ac:dyDescent="0.25">
      <c r="B17" s="115" t="s">
        <v>71</v>
      </c>
      <c r="C17" s="116">
        <f>C7/C16</f>
        <v>1.1857142857142857</v>
      </c>
      <c r="D17" s="116">
        <f t="shared" ref="D17:R17" si="3">D7/D16</f>
        <v>1.271186440677966</v>
      </c>
      <c r="E17" s="116">
        <f t="shared" si="3"/>
        <v>1.2727272727272727</v>
      </c>
      <c r="F17" s="116">
        <f t="shared" si="3"/>
        <v>1.1206896551724137</v>
      </c>
      <c r="G17" s="116">
        <f t="shared" si="3"/>
        <v>1</v>
      </c>
      <c r="H17" s="116">
        <f t="shared" si="3"/>
        <v>1.2692307692307692</v>
      </c>
      <c r="I17" s="116">
        <f t="shared" si="3"/>
        <v>2.1428571428571428</v>
      </c>
      <c r="J17" s="116">
        <f t="shared" si="3"/>
        <v>2.0357142857142856</v>
      </c>
      <c r="K17" s="116">
        <f t="shared" si="3"/>
        <v>1.3902439024390243</v>
      </c>
      <c r="L17" s="116">
        <f t="shared" si="3"/>
        <v>1.78125</v>
      </c>
      <c r="M17" s="116">
        <f t="shared" si="3"/>
        <v>1.5121951219512195</v>
      </c>
      <c r="N17" s="116">
        <f t="shared" si="3"/>
        <v>1.2820512820512822</v>
      </c>
      <c r="O17" s="117">
        <f t="shared" si="3"/>
        <v>1.3043478260869565</v>
      </c>
      <c r="P17" s="116">
        <f t="shared" si="3"/>
        <v>1.736842105263158</v>
      </c>
      <c r="Q17" s="116">
        <f t="shared" si="3"/>
        <v>1.0263157894736843</v>
      </c>
      <c r="R17" s="118">
        <f t="shared" si="3"/>
        <v>1.5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Elem'!B33</f>
        <v>76</v>
      </c>
      <c r="D20" s="113">
        <f>'LOAD-Births by Elem'!C33</f>
        <v>70</v>
      </c>
      <c r="E20" s="113">
        <f>'LOAD-Births by Elem'!D33</f>
        <v>59</v>
      </c>
      <c r="F20" s="113">
        <f>'LOAD-Births by Elem'!E33</f>
        <v>55</v>
      </c>
      <c r="G20" s="113">
        <f>'LOAD-Births by Elem'!F33</f>
        <v>58</v>
      </c>
      <c r="H20" s="113">
        <f>'LOAD-Births by Elem'!G33</f>
        <v>48</v>
      </c>
      <c r="I20" s="113">
        <f>'LOAD-Births by Elem'!H33</f>
        <v>52</v>
      </c>
      <c r="J20" s="113">
        <f>'LOAD-Births by Elem'!I33</f>
        <v>35</v>
      </c>
      <c r="K20" s="113">
        <f>'LOAD-Births by Elem'!J33</f>
        <v>28</v>
      </c>
      <c r="L20" s="113">
        <f>'LOAD-Births by Elem'!K33</f>
        <v>41</v>
      </c>
      <c r="M20" s="113">
        <f>'LOAD-Births by Elem'!L33</f>
        <v>32</v>
      </c>
      <c r="N20" s="113">
        <f>'LOAD-Births by Elem'!M33</f>
        <v>41</v>
      </c>
      <c r="O20" s="113">
        <f>'LOAD-Births by Elem'!N33</f>
        <v>39</v>
      </c>
      <c r="P20" s="113">
        <f>'LOAD-Births by Elem'!O33</f>
        <v>46</v>
      </c>
      <c r="Q20" s="113">
        <f>'LOAD-Births by Elem'!P33</f>
        <v>38</v>
      </c>
      <c r="R20" s="114">
        <f>'LOAD-Births by Elem'!Q33</f>
        <v>38</v>
      </c>
      <c r="S20" s="113">
        <f>'LOAD-Births by Elem'!R33</f>
        <v>36</v>
      </c>
      <c r="T20" s="113">
        <f>'LOAD-Births by Elem'!S33</f>
        <v>38</v>
      </c>
      <c r="U20" s="113">
        <f>'LOAD-Births by Elem'!T33</f>
        <v>38</v>
      </c>
      <c r="V20" s="113">
        <f>'LOAD-Births by Elem'!U33</f>
        <v>33</v>
      </c>
    </row>
    <row r="21" spans="2:22" x14ac:dyDescent="0.25">
      <c r="B21" s="115" t="s">
        <v>71</v>
      </c>
      <c r="C21" s="116">
        <f>C20/C7</f>
        <v>0.91566265060240959</v>
      </c>
      <c r="D21" s="116">
        <f t="shared" ref="D21:R21" si="4">D20/D7</f>
        <v>0.93333333333333335</v>
      </c>
      <c r="E21" s="116">
        <f t="shared" si="4"/>
        <v>0.84285714285714286</v>
      </c>
      <c r="F21" s="116">
        <f t="shared" si="4"/>
        <v>0.84615384615384615</v>
      </c>
      <c r="G21" s="116">
        <f t="shared" si="4"/>
        <v>1.2083333333333333</v>
      </c>
      <c r="H21" s="116">
        <f t="shared" si="4"/>
        <v>0.72727272727272729</v>
      </c>
      <c r="I21" s="116">
        <f t="shared" si="4"/>
        <v>0.69333333333333336</v>
      </c>
      <c r="J21" s="116">
        <f t="shared" si="4"/>
        <v>0.61403508771929827</v>
      </c>
      <c r="K21" s="116">
        <f t="shared" si="4"/>
        <v>0.49122807017543857</v>
      </c>
      <c r="L21" s="116">
        <f t="shared" si="4"/>
        <v>0.7192982456140351</v>
      </c>
      <c r="M21" s="116">
        <f>M20/M7</f>
        <v>0.5161290322580645</v>
      </c>
      <c r="N21" s="116">
        <f t="shared" si="4"/>
        <v>0.82</v>
      </c>
      <c r="O21" s="117">
        <f t="shared" si="4"/>
        <v>0.65</v>
      </c>
      <c r="P21" s="116">
        <f>P20/P7</f>
        <v>0.69696969696969702</v>
      </c>
      <c r="Q21" s="116">
        <f t="shared" si="4"/>
        <v>0.97435897435897434</v>
      </c>
      <c r="R21" s="118">
        <f t="shared" si="4"/>
        <v>0.70370370370370372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5">D19&amp;" "&amp;"to"&amp;" "&amp;D15</f>
        <v>2005 to 2006</v>
      </c>
      <c r="E30" s="130" t="str">
        <f t="shared" si="5"/>
        <v>2006 to 2007</v>
      </c>
      <c r="F30" s="130" t="str">
        <f t="shared" si="5"/>
        <v>2007 to 2008</v>
      </c>
      <c r="G30" s="130" t="str">
        <f t="shared" si="5"/>
        <v>2008 to 2009</v>
      </c>
      <c r="H30" s="130" t="str">
        <f t="shared" si="5"/>
        <v>2009 to 2010</v>
      </c>
      <c r="I30" s="130" t="str">
        <f t="shared" si="5"/>
        <v>2010 to 2011</v>
      </c>
      <c r="J30" s="130" t="str">
        <f t="shared" si="5"/>
        <v>2011 to 2012</v>
      </c>
      <c r="K30" s="130" t="str">
        <f t="shared" si="5"/>
        <v>2012 to 2013</v>
      </c>
      <c r="L30" s="130" t="str">
        <f t="shared" si="5"/>
        <v>2013 to 2014</v>
      </c>
      <c r="M30" s="130" t="str">
        <f t="shared" si="5"/>
        <v>2014 to 2015</v>
      </c>
      <c r="N30" s="130" t="str">
        <f t="shared" si="5"/>
        <v>2015 to 2016</v>
      </c>
      <c r="O30" s="131" t="str">
        <f t="shared" si="5"/>
        <v>2016 to 2017</v>
      </c>
      <c r="P30" s="130" t="str">
        <f t="shared" si="5"/>
        <v>2017 to 2018</v>
      </c>
      <c r="Q30" s="130" t="str">
        <f t="shared" si="5"/>
        <v>2018 to 2019</v>
      </c>
      <c r="R30" s="132" t="str">
        <f t="shared" si="5"/>
        <v>2019 to 2020</v>
      </c>
      <c r="S30" s="133" t="str">
        <f t="shared" si="5"/>
        <v>2020 to 2021</v>
      </c>
      <c r="T30" s="133" t="str">
        <f t="shared" si="5"/>
        <v>2021 to 2022</v>
      </c>
      <c r="U30" s="133" t="str">
        <f t="shared" si="5"/>
        <v>2022 to 2023</v>
      </c>
      <c r="V30" s="133" t="str">
        <f t="shared" si="5"/>
        <v>2023 to 2024</v>
      </c>
    </row>
    <row r="31" spans="2:22" x14ac:dyDescent="0.25">
      <c r="B31" s="100" t="s">
        <v>77</v>
      </c>
      <c r="C31" s="134">
        <f>(C25*C16)+(C27*C20)</f>
        <v>73.644994840041278</v>
      </c>
      <c r="D31" s="134">
        <f t="shared" ref="D31:V31" si="6">(D25*D16)+(D27*D20)</f>
        <v>62.629089079013596</v>
      </c>
      <c r="E31" s="134">
        <f t="shared" si="6"/>
        <v>56.342173686947476</v>
      </c>
      <c r="F31" s="134">
        <f t="shared" si="6"/>
        <v>56.77387198321091</v>
      </c>
      <c r="G31" s="134">
        <f t="shared" si="6"/>
        <v>50.788008565310491</v>
      </c>
      <c r="H31" s="134">
        <f t="shared" si="6"/>
        <v>50.689692390717752</v>
      </c>
      <c r="I31" s="134">
        <f t="shared" si="6"/>
        <v>40.307982740021572</v>
      </c>
      <c r="J31" s="134">
        <f t="shared" si="6"/>
        <v>30.236004390779364</v>
      </c>
      <c r="K31" s="134">
        <f t="shared" si="6"/>
        <v>36.707455890722827</v>
      </c>
      <c r="L31" s="134">
        <f t="shared" si="6"/>
        <v>35.049692908989392</v>
      </c>
      <c r="M31" s="134">
        <f t="shared" si="6"/>
        <v>37.321132596685082</v>
      </c>
      <c r="N31" s="134">
        <f t="shared" si="6"/>
        <v>39.757281553398059</v>
      </c>
      <c r="O31" s="135">
        <f t="shared" si="6"/>
        <v>43.665172855313699</v>
      </c>
      <c r="P31" s="134">
        <f t="shared" si="6"/>
        <v>40.820979020979024</v>
      </c>
      <c r="Q31" s="134">
        <f t="shared" si="6"/>
        <v>37.92307692307692</v>
      </c>
      <c r="R31" s="136">
        <f t="shared" si="6"/>
        <v>36.551904918330621</v>
      </c>
      <c r="S31" s="134">
        <f t="shared" si="6"/>
        <v>37.360311450686851</v>
      </c>
      <c r="T31" s="134">
        <f t="shared" si="6"/>
        <v>38.007632118243826</v>
      </c>
      <c r="U31" s="134">
        <f t="shared" si="6"/>
        <v>34.624929561051552</v>
      </c>
      <c r="V31" s="134">
        <f t="shared" si="6"/>
        <v>26.241222777774567</v>
      </c>
    </row>
    <row r="32" spans="2:22" x14ac:dyDescent="0.25">
      <c r="B32" s="137" t="s">
        <v>78</v>
      </c>
      <c r="C32" s="138"/>
      <c r="D32" s="138">
        <f t="shared" ref="D32:V32" si="7">D31-C31</f>
        <v>-11.015905761027682</v>
      </c>
      <c r="E32" s="138">
        <f t="shared" si="7"/>
        <v>-6.2869153920661205</v>
      </c>
      <c r="F32" s="138">
        <f t="shared" si="7"/>
        <v>0.43169829626343414</v>
      </c>
      <c r="G32" s="138">
        <f t="shared" si="7"/>
        <v>-5.9858634179004184</v>
      </c>
      <c r="H32" s="138">
        <f t="shared" si="7"/>
        <v>-9.8316174592739003E-2</v>
      </c>
      <c r="I32" s="138">
        <f t="shared" si="7"/>
        <v>-10.38170965069618</v>
      </c>
      <c r="J32" s="138">
        <f t="shared" si="7"/>
        <v>-10.071978349242208</v>
      </c>
      <c r="K32" s="138">
        <f t="shared" si="7"/>
        <v>6.4714514999434627</v>
      </c>
      <c r="L32" s="138">
        <f t="shared" si="7"/>
        <v>-1.6577629817334341</v>
      </c>
      <c r="M32" s="138">
        <f t="shared" si="7"/>
        <v>2.2714396876956897</v>
      </c>
      <c r="N32" s="138">
        <f t="shared" si="7"/>
        <v>2.4361489567129766</v>
      </c>
      <c r="O32" s="138">
        <f t="shared" si="7"/>
        <v>3.9078913019156403</v>
      </c>
      <c r="P32" s="138">
        <f t="shared" si="7"/>
        <v>-2.8441938343346749</v>
      </c>
      <c r="Q32" s="138">
        <f t="shared" si="7"/>
        <v>-2.8979020979021044</v>
      </c>
      <c r="R32" s="139">
        <f t="shared" si="7"/>
        <v>-1.371172004746299</v>
      </c>
      <c r="S32" s="138">
        <f t="shared" si="7"/>
        <v>0.80840653235622995</v>
      </c>
      <c r="T32" s="138">
        <f t="shared" si="7"/>
        <v>0.64732066755697559</v>
      </c>
      <c r="U32" s="138">
        <f t="shared" si="7"/>
        <v>-3.3827025571922746</v>
      </c>
      <c r="V32" s="138">
        <f t="shared" si="7"/>
        <v>-8.3837067832769847</v>
      </c>
    </row>
    <row r="33" spans="2:23" x14ac:dyDescent="0.25">
      <c r="B33" s="140" t="s">
        <v>79</v>
      </c>
      <c r="C33" s="141"/>
      <c r="D33" s="141">
        <f t="shared" ref="D33:U33" si="8">D32/C31</f>
        <v>-0.14958118722059113</v>
      </c>
      <c r="E33" s="141">
        <f t="shared" si="8"/>
        <v>-0.10038331204425589</v>
      </c>
      <c r="F33" s="141">
        <f t="shared" si="8"/>
        <v>7.662080960206966E-3</v>
      </c>
      <c r="G33" s="141">
        <f t="shared" si="8"/>
        <v>-0.10543341873301419</v>
      </c>
      <c r="H33" s="141">
        <f t="shared" si="8"/>
        <v>-1.9358147202466107E-3</v>
      </c>
      <c r="I33" s="141">
        <f t="shared" si="8"/>
        <v>-0.20480908762818353</v>
      </c>
      <c r="J33" s="141">
        <f t="shared" si="8"/>
        <v>-0.24987552500963531</v>
      </c>
      <c r="K33" s="141">
        <f t="shared" si="8"/>
        <v>0.21403130573419837</v>
      </c>
      <c r="L33" s="141">
        <f t="shared" si="8"/>
        <v>-4.5161478547261699E-2</v>
      </c>
      <c r="M33" s="141">
        <f t="shared" si="8"/>
        <v>6.4806265024739226E-2</v>
      </c>
      <c r="N33" s="141">
        <f t="shared" si="8"/>
        <v>6.5275322242748846E-2</v>
      </c>
      <c r="O33" s="142">
        <f t="shared" si="8"/>
        <v>9.8293725054288392E-2</v>
      </c>
      <c r="P33" s="141">
        <f t="shared" si="8"/>
        <v>-6.5136438226387539E-2</v>
      </c>
      <c r="Q33" s="141">
        <f t="shared" si="8"/>
        <v>-7.0990509473395844E-2</v>
      </c>
      <c r="R33" s="143">
        <f t="shared" si="8"/>
        <v>-3.6156665439557582E-2</v>
      </c>
      <c r="S33" s="141">
        <f t="shared" si="8"/>
        <v>2.211667310260532E-2</v>
      </c>
      <c r="T33" s="141">
        <f t="shared" si="8"/>
        <v>1.732642588944678E-2</v>
      </c>
      <c r="U33" s="141">
        <f t="shared" si="8"/>
        <v>-8.9000612999739145E-2</v>
      </c>
      <c r="V33" s="141">
        <f>AVERAGE(Q33:U33)</f>
        <v>-3.1340937784128095E-2</v>
      </c>
    </row>
    <row r="34" spans="2:23" x14ac:dyDescent="0.25">
      <c r="B34" s="123" t="s">
        <v>80</v>
      </c>
      <c r="C34" s="116"/>
      <c r="D34" s="116">
        <f t="shared" ref="D34:R34" si="9">D7/D31</f>
        <v>1.1975265983092795</v>
      </c>
      <c r="E34" s="116">
        <f t="shared" si="9"/>
        <v>1.2424085799198863</v>
      </c>
      <c r="F34" s="116">
        <f t="shared" si="9"/>
        <v>1.1448928482316956</v>
      </c>
      <c r="G34" s="116">
        <f t="shared" si="9"/>
        <v>0.94510498355679229</v>
      </c>
      <c r="H34" s="116">
        <f t="shared" si="9"/>
        <v>1.3020398603185419</v>
      </c>
      <c r="I34" s="116">
        <f t="shared" si="9"/>
        <v>1.8606736160361832</v>
      </c>
      <c r="J34" s="116">
        <f t="shared" si="9"/>
        <v>1.8851697222726447</v>
      </c>
      <c r="K34" s="116">
        <f t="shared" si="9"/>
        <v>1.5528180479106906</v>
      </c>
      <c r="L34" s="116">
        <f t="shared" si="9"/>
        <v>1.6262624653518973</v>
      </c>
      <c r="M34" s="116">
        <f t="shared" si="9"/>
        <v>1.6612571936122573</v>
      </c>
      <c r="N34" s="116">
        <f t="shared" si="9"/>
        <v>1.2576312576312576</v>
      </c>
      <c r="O34" s="117">
        <f t="shared" si="9"/>
        <v>1.3740928084451287</v>
      </c>
      <c r="P34" s="116">
        <f t="shared" si="9"/>
        <v>1.616815705622366</v>
      </c>
      <c r="Q34" s="116">
        <f>Q7/Q31</f>
        <v>1.028397565922921</v>
      </c>
      <c r="R34" s="144">
        <f t="shared" si="9"/>
        <v>1.4773511837660542</v>
      </c>
      <c r="S34" s="54"/>
      <c r="T34" s="54"/>
      <c r="U34" s="54"/>
      <c r="V34" s="54"/>
    </row>
    <row r="35" spans="2:23" ht="15.75" thickBot="1" x14ac:dyDescent="0.3">
      <c r="B35" s="123" t="s">
        <v>81</v>
      </c>
      <c r="C35" s="145">
        <f>C7-C31</f>
        <v>9.3550051599587221</v>
      </c>
      <c r="D35" s="145">
        <f t="shared" ref="D35:R35" si="10">D7-D31</f>
        <v>12.370910920986404</v>
      </c>
      <c r="E35" s="145">
        <f t="shared" si="10"/>
        <v>13.657826313052524</v>
      </c>
      <c r="F35" s="145">
        <f t="shared" si="10"/>
        <v>8.2261280167890902</v>
      </c>
      <c r="G35" s="145">
        <f t="shared" si="10"/>
        <v>-2.7880085653104913</v>
      </c>
      <c r="H35" s="145">
        <f t="shared" si="10"/>
        <v>15.310307609282248</v>
      </c>
      <c r="I35" s="145">
        <f t="shared" si="10"/>
        <v>34.692017259978428</v>
      </c>
      <c r="J35" s="145">
        <f t="shared" si="10"/>
        <v>26.763995609220636</v>
      </c>
      <c r="K35" s="145">
        <f t="shared" si="10"/>
        <v>20.292544109277173</v>
      </c>
      <c r="L35" s="145">
        <f t="shared" si="10"/>
        <v>21.950307091010608</v>
      </c>
      <c r="M35" s="145">
        <f t="shared" si="10"/>
        <v>24.678867403314918</v>
      </c>
      <c r="N35" s="145">
        <f t="shared" si="10"/>
        <v>10.242718446601941</v>
      </c>
      <c r="O35" s="146">
        <f t="shared" si="10"/>
        <v>16.334827144686301</v>
      </c>
      <c r="P35" s="145">
        <f t="shared" si="10"/>
        <v>25.179020979020976</v>
      </c>
      <c r="Q35" s="145">
        <f t="shared" si="10"/>
        <v>1.0769230769230802</v>
      </c>
      <c r="R35" s="147">
        <f t="shared" si="10"/>
        <v>17.448095081669379</v>
      </c>
      <c r="S35" s="54"/>
      <c r="T35" s="54"/>
      <c r="U35" s="54"/>
      <c r="V35" s="54"/>
    </row>
    <row r="36" spans="2:23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3" x14ac:dyDescent="0.25">
      <c r="O37" s="404" t="s">
        <v>186</v>
      </c>
      <c r="P37" s="405"/>
      <c r="Q37" s="405"/>
      <c r="R37" s="405"/>
      <c r="S37" s="405"/>
      <c r="T37" s="405"/>
      <c r="U37" s="405"/>
      <c r="V37" s="406"/>
    </row>
    <row r="38" spans="2:23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3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3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3" x14ac:dyDescent="0.25">
      <c r="O41" s="152"/>
      <c r="P41" s="182" t="s">
        <v>84</v>
      </c>
      <c r="R41" s="162">
        <f>R33</f>
        <v>-3.6156665439557582E-2</v>
      </c>
      <c r="S41" s="163">
        <f>S33</f>
        <v>2.211667310260532E-2</v>
      </c>
      <c r="T41" s="163">
        <f>T33</f>
        <v>1.732642588944678E-2</v>
      </c>
      <c r="U41" s="163">
        <f>U33</f>
        <v>-8.9000612999739145E-2</v>
      </c>
      <c r="V41" s="164">
        <f>V33</f>
        <v>-3.1340937784128095E-2</v>
      </c>
    </row>
    <row r="42" spans="2:23" x14ac:dyDescent="0.25">
      <c r="O42" s="152"/>
      <c r="P42" s="182" t="s">
        <v>85</v>
      </c>
      <c r="R42" s="166">
        <f>AVERAGE(N34:R34)</f>
        <v>1.3508577042775456</v>
      </c>
      <c r="S42" s="167">
        <f t="shared" ref="S42:V43" si="11">R42</f>
        <v>1.3508577042775456</v>
      </c>
      <c r="T42" s="167">
        <f t="shared" si="11"/>
        <v>1.3508577042775456</v>
      </c>
      <c r="U42" s="167">
        <f t="shared" si="11"/>
        <v>1.3508577042775456</v>
      </c>
      <c r="V42" s="168">
        <f t="shared" si="11"/>
        <v>1.3508577042775456</v>
      </c>
    </row>
    <row r="43" spans="2:23" x14ac:dyDescent="0.25">
      <c r="O43" s="152"/>
      <c r="P43" s="182" t="s">
        <v>111</v>
      </c>
      <c r="R43" s="166">
        <f>AVERAGE(T33:V33)</f>
        <v>-3.4338374964806816E-2</v>
      </c>
      <c r="S43" s="167">
        <f t="shared" si="11"/>
        <v>-3.4338374964806816E-2</v>
      </c>
      <c r="T43" s="167">
        <f t="shared" si="11"/>
        <v>-3.4338374964806816E-2</v>
      </c>
      <c r="U43" s="167">
        <f t="shared" si="11"/>
        <v>-3.4338374964806816E-2</v>
      </c>
      <c r="V43" s="168">
        <f t="shared" si="11"/>
        <v>-3.4338374964806816E-2</v>
      </c>
    </row>
    <row r="44" spans="2:23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3" x14ac:dyDescent="0.25">
      <c r="M45" s="14"/>
      <c r="O45" s="152"/>
      <c r="P45" s="154" t="s">
        <v>87</v>
      </c>
      <c r="Q45" s="172"/>
      <c r="R45" s="173">
        <f>R7</f>
        <v>54</v>
      </c>
      <c r="S45" s="174">
        <f>R45+(R45*S41)</f>
        <v>55.19430034754069</v>
      </c>
      <c r="T45" s="174">
        <f>S45+(S45*T41)</f>
        <v>56.150620302032223</v>
      </c>
      <c r="U45" s="174">
        <f>T45+(T45*U41)</f>
        <v>51.15318067483576</v>
      </c>
      <c r="V45" s="175">
        <f>U45+(U45*V41)</f>
        <v>49.549992021845469</v>
      </c>
      <c r="W45" s="287"/>
    </row>
    <row r="46" spans="2:23" x14ac:dyDescent="0.25">
      <c r="M46" s="14"/>
      <c r="O46" s="152"/>
      <c r="P46" s="154" t="s">
        <v>89</v>
      </c>
      <c r="Q46" s="172"/>
      <c r="R46" s="173">
        <f>R45</f>
        <v>54</v>
      </c>
      <c r="S46" s="174">
        <f>S42*S31</f>
        <v>50.468464557368939</v>
      </c>
      <c r="T46" s="174">
        <f>T42*T31</f>
        <v>51.342902668276359</v>
      </c>
      <c r="U46" s="174">
        <f>U42*U31</f>
        <v>46.773352857613823</v>
      </c>
      <c r="V46" s="175">
        <f>V42*V31</f>
        <v>35.448157959020186</v>
      </c>
      <c r="W46" s="287"/>
    </row>
    <row r="47" spans="2:23" ht="15.75" thickBot="1" x14ac:dyDescent="0.3">
      <c r="M47" s="14"/>
      <c r="O47" s="176"/>
      <c r="P47" s="177" t="s">
        <v>88</v>
      </c>
      <c r="Q47" s="178"/>
      <c r="R47" s="179">
        <f>R46</f>
        <v>54</v>
      </c>
      <c r="S47" s="180">
        <f>R47*(1+S43)</f>
        <v>52.145727751900431</v>
      </c>
      <c r="T47" s="180">
        <f>S47*(1+T43)</f>
        <v>50.355128199542939</v>
      </c>
      <c r="U47" s="180">
        <f>T47*(1+U43)</f>
        <v>48.626014926026116</v>
      </c>
      <c r="V47" s="181">
        <f>U47*(1+V43)</f>
        <v>46.956276592451935</v>
      </c>
      <c r="W47" s="287"/>
    </row>
    <row r="48" spans="2:23" ht="15.75" thickBot="1" x14ac:dyDescent="0.3"/>
    <row r="49" spans="15:23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3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3" ht="15.75" thickBot="1" x14ac:dyDescent="0.3">
      <c r="O51" s="221" t="s">
        <v>117</v>
      </c>
      <c r="P51" s="222"/>
      <c r="Q51" s="222"/>
      <c r="R51" s="222"/>
      <c r="S51" s="236">
        <f>AVERAGE(K4:R4)</f>
        <v>7.375</v>
      </c>
      <c r="T51" s="223">
        <f>S51</f>
        <v>7.375</v>
      </c>
      <c r="U51" s="223">
        <f>T51</f>
        <v>7.375</v>
      </c>
      <c r="V51" s="224">
        <f>U51</f>
        <v>7.375</v>
      </c>
    </row>
    <row r="52" spans="15:23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3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3" x14ac:dyDescent="0.25">
      <c r="O54" s="152"/>
      <c r="P54" s="182" t="s">
        <v>84</v>
      </c>
      <c r="R54" s="162">
        <f>R41</f>
        <v>-3.6156665439557582E-2</v>
      </c>
      <c r="S54" s="163">
        <f>S41</f>
        <v>2.211667310260532E-2</v>
      </c>
      <c r="T54" s="163">
        <f>T41</f>
        <v>1.732642588944678E-2</v>
      </c>
      <c r="U54" s="163">
        <f>U41</f>
        <v>-8.9000612999739145E-2</v>
      </c>
      <c r="V54" s="164">
        <f>V41</f>
        <v>-3.1340937784128095E-2</v>
      </c>
    </row>
    <row r="55" spans="15:23" x14ac:dyDescent="0.25">
      <c r="O55" s="152"/>
      <c r="P55" s="182" t="s">
        <v>85</v>
      </c>
      <c r="R55" s="166">
        <f t="shared" ref="R55:V56" si="12">R42</f>
        <v>1.3508577042775456</v>
      </c>
      <c r="S55" s="167">
        <f t="shared" si="12"/>
        <v>1.3508577042775456</v>
      </c>
      <c r="T55" s="167">
        <f t="shared" si="12"/>
        <v>1.3508577042775456</v>
      </c>
      <c r="U55" s="167">
        <f t="shared" si="12"/>
        <v>1.3508577042775456</v>
      </c>
      <c r="V55" s="168">
        <f t="shared" si="12"/>
        <v>1.3508577042775456</v>
      </c>
    </row>
    <row r="56" spans="15:23" x14ac:dyDescent="0.25">
      <c r="O56" s="152"/>
      <c r="P56" s="182" t="s">
        <v>111</v>
      </c>
      <c r="R56" s="166">
        <f t="shared" si="12"/>
        <v>-3.4338374964806816E-2</v>
      </c>
      <c r="S56" s="167">
        <f t="shared" si="12"/>
        <v>-3.4338374964806816E-2</v>
      </c>
      <c r="T56" s="167">
        <f t="shared" si="12"/>
        <v>-3.4338374964806816E-2</v>
      </c>
      <c r="U56" s="167">
        <f t="shared" si="12"/>
        <v>-3.4338374964806816E-2</v>
      </c>
      <c r="V56" s="168">
        <f t="shared" si="12"/>
        <v>-3.4338374964806816E-2</v>
      </c>
    </row>
    <row r="57" spans="15:23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3" x14ac:dyDescent="0.25">
      <c r="O58" s="152"/>
      <c r="P58" s="154" t="s">
        <v>87</v>
      </c>
      <c r="Q58" s="172"/>
      <c r="R58" s="173">
        <f>R8</f>
        <v>79</v>
      </c>
      <c r="S58" s="174">
        <f>S45+S51</f>
        <v>62.56930034754069</v>
      </c>
      <c r="T58" s="174">
        <f>T45+T51</f>
        <v>63.525620302032223</v>
      </c>
      <c r="U58" s="174">
        <f>U45+U51</f>
        <v>58.52818067483576</v>
      </c>
      <c r="V58" s="175">
        <f>V45+V51</f>
        <v>56.924992021845469</v>
      </c>
      <c r="W58" s="287"/>
    </row>
    <row r="59" spans="15:23" x14ac:dyDescent="0.25">
      <c r="O59" s="152"/>
      <c r="P59" s="154" t="s">
        <v>89</v>
      </c>
      <c r="Q59" s="172"/>
      <c r="R59" s="173">
        <f>R58</f>
        <v>79</v>
      </c>
      <c r="S59" s="174">
        <f>S46+S51</f>
        <v>57.843464557368939</v>
      </c>
      <c r="T59" s="174">
        <f>T46+T51</f>
        <v>58.717902668276359</v>
      </c>
      <c r="U59" s="174">
        <f>U46+U51</f>
        <v>54.148352857613823</v>
      </c>
      <c r="V59" s="175">
        <f>V46+V51</f>
        <v>42.823157959020186</v>
      </c>
      <c r="W59" s="287"/>
    </row>
    <row r="60" spans="15:23" ht="15.75" thickBot="1" x14ac:dyDescent="0.3">
      <c r="O60" s="176"/>
      <c r="P60" s="177" t="s">
        <v>88</v>
      </c>
      <c r="Q60" s="178"/>
      <c r="R60" s="179">
        <f>R59</f>
        <v>79</v>
      </c>
      <c r="S60" s="180">
        <f>S47+S51</f>
        <v>59.520727751900431</v>
      </c>
      <c r="T60" s="180">
        <f>T47+T51</f>
        <v>57.730128199542939</v>
      </c>
      <c r="U60" s="180">
        <f>U47+U51</f>
        <v>56.001014926026116</v>
      </c>
      <c r="V60" s="181">
        <f>V47+V51</f>
        <v>54.331276592451935</v>
      </c>
      <c r="W60" s="287"/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873B-E6D7-4321-81AD-CC6CB8DA81B0}">
  <dimension ref="B1:W60"/>
  <sheetViews>
    <sheetView topLeftCell="B1" workbookViewId="0">
      <selection activeCell="W45" sqref="W45"/>
    </sheetView>
  </sheetViews>
  <sheetFormatPr defaultRowHeight="15" x14ac:dyDescent="0.25"/>
  <cols>
    <col min="1" max="1" width="6.140625" customWidth="1"/>
    <col min="2" max="2" width="11.140625" customWidth="1"/>
    <col min="18" max="18" width="13.5703125" customWidth="1"/>
  </cols>
  <sheetData>
    <row r="1" spans="2:22" ht="19.5" x14ac:dyDescent="0.25">
      <c r="B1" s="69" t="s">
        <v>178</v>
      </c>
    </row>
    <row r="2" spans="2:22" x14ac:dyDescent="0.25">
      <c r="B2" s="70" t="str">
        <f>'BVSD Birth to K'!B2</f>
        <v>updated 11/21/2025</v>
      </c>
    </row>
    <row r="3" spans="2:22" x14ac:dyDescent="0.25">
      <c r="B3" s="70"/>
      <c r="K3" s="271">
        <f t="shared" ref="K3:Q3" si="0">K8/K7</f>
        <v>1.1076923076923078</v>
      </c>
      <c r="L3" s="271">
        <f t="shared" si="0"/>
        <v>0.6901408450704225</v>
      </c>
      <c r="M3" s="271">
        <f t="shared" si="0"/>
        <v>0.67272727272727273</v>
      </c>
      <c r="N3" s="271">
        <f t="shared" si="0"/>
        <v>0.74137931034482762</v>
      </c>
      <c r="O3" s="271">
        <f t="shared" si="0"/>
        <v>0.87272727272727268</v>
      </c>
      <c r="P3" s="271">
        <f t="shared" si="0"/>
        <v>0.84615384615384615</v>
      </c>
      <c r="Q3" s="271">
        <f t="shared" si="0"/>
        <v>1.0222222222222221</v>
      </c>
      <c r="R3" s="271">
        <f>R8/R7</f>
        <v>0.90476190476190477</v>
      </c>
    </row>
    <row r="4" spans="2:22" ht="15.75" thickBot="1" x14ac:dyDescent="0.3">
      <c r="B4" s="70"/>
      <c r="I4" s="237"/>
      <c r="J4" s="237"/>
      <c r="K4" s="237">
        <f t="shared" ref="K4:Q4" si="1">K8-K7</f>
        <v>7</v>
      </c>
      <c r="L4" s="237">
        <f t="shared" si="1"/>
        <v>-22</v>
      </c>
      <c r="M4" s="237">
        <f t="shared" si="1"/>
        <v>-18</v>
      </c>
      <c r="N4" s="237">
        <f t="shared" si="1"/>
        <v>-15</v>
      </c>
      <c r="O4" s="237">
        <f t="shared" si="1"/>
        <v>-7</v>
      </c>
      <c r="P4" s="237">
        <f t="shared" si="1"/>
        <v>-8</v>
      </c>
      <c r="Q4" s="237">
        <f t="shared" si="1"/>
        <v>1</v>
      </c>
      <c r="R4" s="237">
        <f>R8-R7</f>
        <v>-4</v>
      </c>
    </row>
    <row r="5" spans="2:22" ht="15.75" thickBot="1" x14ac:dyDescent="0.3">
      <c r="B5" s="187" t="s">
        <v>151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2" t="s">
        <v>59</v>
      </c>
      <c r="S5" s="71"/>
      <c r="T5" s="71"/>
      <c r="U5" s="71"/>
      <c r="V5" s="71"/>
    </row>
    <row r="6" spans="2:22" x14ac:dyDescent="0.25">
      <c r="B6" s="73" t="s">
        <v>60</v>
      </c>
      <c r="C6" s="283" t="str">
        <f>'LOAD-K and 1 by Elm '!B4</f>
        <v>2010/11</v>
      </c>
      <c r="D6" s="283" t="str">
        <f>'LOAD-K and 1 by Elm '!C4</f>
        <v>2011/12</v>
      </c>
      <c r="E6" s="283" t="str">
        <f>'LOAD-K and 1 by Elm '!D4</f>
        <v>2012/13</v>
      </c>
      <c r="F6" s="283" t="str">
        <f>'LOAD-K and 1 by Elm '!E4</f>
        <v>2013/14</v>
      </c>
      <c r="G6" s="283" t="str">
        <f>'LOAD-K and 1 by Elm '!F4</f>
        <v>2014/15</v>
      </c>
      <c r="H6" s="283" t="str">
        <f>'LOAD-K and 1 by Elm '!G4</f>
        <v>2015/16</v>
      </c>
      <c r="I6" s="283" t="str">
        <f>'LOAD-K and 1 by Elm '!H4</f>
        <v>2016/17</v>
      </c>
      <c r="J6" s="283" t="str">
        <f>'LOAD-K and 1 by Elm '!I4</f>
        <v>2017/18</v>
      </c>
      <c r="K6" s="283" t="str">
        <f>'LOAD-K and 1 by Elm '!J4</f>
        <v>2018/19</v>
      </c>
      <c r="L6" s="76" t="str">
        <f>'LOAD-K and 1 by Elm '!K4</f>
        <v>2019/20</v>
      </c>
      <c r="M6" s="76" t="str">
        <f>'LOAD-K and 1 by Elm '!L4</f>
        <v>2020/21</v>
      </c>
      <c r="N6" s="76" t="str">
        <f>'LOAD-K and 1 by Elm '!M4</f>
        <v>2021/22</v>
      </c>
      <c r="O6" s="76" t="str">
        <f>'LOAD-K and 1 by Elm '!N4</f>
        <v>2022/23</v>
      </c>
      <c r="P6" s="76" t="str">
        <f>'LOAD-K and 1 by Elm '!O4</f>
        <v>2023/24</v>
      </c>
      <c r="Q6" s="286" t="str">
        <f>'LOAD-K and 1 by Elm '!P4</f>
        <v>2024/25</v>
      </c>
      <c r="R6" s="77" t="str">
        <f>'LOAD-K and 1 by Elm '!Q4</f>
        <v>2025/26</v>
      </c>
      <c r="S6" s="78" t="str">
        <f>'LOAD-K and 1 by Elm '!R4</f>
        <v>2026/27</v>
      </c>
      <c r="T6" s="78" t="str">
        <f>'LOAD-K and 1 by Elm '!S4</f>
        <v>2027/28</v>
      </c>
      <c r="U6" s="78" t="str">
        <f>'LOAD-K and 1 by Elm '!T4</f>
        <v>2028/29</v>
      </c>
      <c r="V6" s="78" t="str">
        <f>'LOAD-K and 1 by Elm '!U4</f>
        <v>2029/30</v>
      </c>
    </row>
    <row r="7" spans="2:22" x14ac:dyDescent="0.25">
      <c r="B7" s="278" t="s">
        <v>121</v>
      </c>
      <c r="C7" s="284">
        <f>'LOAD-K and 1 by Elm '!B72</f>
        <v>88</v>
      </c>
      <c r="D7" s="284">
        <f>'LOAD-K and 1 by Elm '!C72</f>
        <v>83</v>
      </c>
      <c r="E7" s="284">
        <f>'LOAD-K and 1 by Elm '!D72</f>
        <v>83</v>
      </c>
      <c r="F7" s="284">
        <f>'LOAD-K and 1 by Elm '!E72</f>
        <v>91</v>
      </c>
      <c r="G7" s="284">
        <f>'LOAD-K and 1 by Elm '!F72</f>
        <v>91</v>
      </c>
      <c r="H7" s="284">
        <f>'LOAD-K and 1 by Elm '!G72</f>
        <v>100</v>
      </c>
      <c r="I7" s="284">
        <f>'LOAD-K and 1 by Elm '!H72</f>
        <v>84</v>
      </c>
      <c r="J7" s="284">
        <f>'LOAD-K and 1 by Elm '!I72</f>
        <v>76</v>
      </c>
      <c r="K7" s="284">
        <f>'LOAD-K and 1 by Elm '!J72</f>
        <v>65</v>
      </c>
      <c r="L7" s="284">
        <f>'LOAD-K and 1 by Elm '!K72</f>
        <v>71</v>
      </c>
      <c r="M7" s="284">
        <f>'LOAD-K and 1 by Elm '!L72</f>
        <v>55</v>
      </c>
      <c r="N7" s="284">
        <f>'LOAD-K and 1 by Elm '!M72</f>
        <v>58</v>
      </c>
      <c r="O7" s="284">
        <f>'LOAD-K and 1 by Elm '!N72</f>
        <v>55</v>
      </c>
      <c r="P7" s="284">
        <f>'LOAD-K and 1 by Elm '!O72</f>
        <v>52</v>
      </c>
      <c r="Q7" s="281">
        <f>'LOAD-K and 1 by Elm '!P72</f>
        <v>45</v>
      </c>
      <c r="R7" s="83">
        <f>'LOAD-K and 1 by Elm '!Q34</f>
        <v>42</v>
      </c>
      <c r="S7" s="84"/>
      <c r="T7" s="84"/>
      <c r="U7" s="84"/>
      <c r="V7" s="84"/>
    </row>
    <row r="8" spans="2:22" x14ac:dyDescent="0.25">
      <c r="B8" s="279" t="s">
        <v>122</v>
      </c>
      <c r="C8" s="284">
        <f>'LOAD-K and 1 by Elm '!B109</f>
        <v>0</v>
      </c>
      <c r="D8" s="284">
        <f>'LOAD-K and 1 by Elm '!C109</f>
        <v>0</v>
      </c>
      <c r="E8" s="284">
        <f>'LOAD-K and 1 by Elm '!D109</f>
        <v>0</v>
      </c>
      <c r="F8" s="284">
        <f>'LOAD-K and 1 by Elm '!E109</f>
        <v>0</v>
      </c>
      <c r="G8" s="284">
        <f>'LOAD-K and 1 by Elm '!F109</f>
        <v>0</v>
      </c>
      <c r="H8" s="284">
        <f>'LOAD-K and 1 by Elm '!G109</f>
        <v>0</v>
      </c>
      <c r="I8" s="284">
        <f>'LOAD-K and 1 by Elm '!H109</f>
        <v>61</v>
      </c>
      <c r="J8" s="284">
        <f>'LOAD-K and 1 by Elm '!I109</f>
        <v>58</v>
      </c>
      <c r="K8" s="284">
        <f>'LOAD-K and 1 by Elm '!J109</f>
        <v>72</v>
      </c>
      <c r="L8" s="284">
        <f>'LOAD-K and 1 by Elm '!K109</f>
        <v>49</v>
      </c>
      <c r="M8" s="284">
        <f>'LOAD-K and 1 by Elm '!L109</f>
        <v>37</v>
      </c>
      <c r="N8" s="284">
        <f>'LOAD-K and 1 by Elm '!M109</f>
        <v>43</v>
      </c>
      <c r="O8" s="284">
        <f>'LOAD-K and 1 by Elm '!N109</f>
        <v>48</v>
      </c>
      <c r="P8" s="284">
        <f>'LOAD-K and 1 by Elm '!O109</f>
        <v>44</v>
      </c>
      <c r="Q8" s="281">
        <f>'LOAD-K and 1 by Elm '!P109</f>
        <v>46</v>
      </c>
      <c r="R8" s="83">
        <f>'LOAD-K and 1 by Elm '!Q109</f>
        <v>38</v>
      </c>
      <c r="S8" s="84"/>
      <c r="T8" s="84"/>
      <c r="U8" s="84"/>
      <c r="V8" s="84"/>
    </row>
    <row r="9" spans="2:22" x14ac:dyDescent="0.25">
      <c r="B9" s="280" t="s">
        <v>119</v>
      </c>
      <c r="C9" s="285">
        <f>'LOAD-K and 1 by Elm '!B72</f>
        <v>88</v>
      </c>
      <c r="D9" s="285">
        <f>'LOAD-K and 1 by Elm '!C72</f>
        <v>83</v>
      </c>
      <c r="E9" s="285">
        <f>'LOAD-K and 1 by Elm '!D72</f>
        <v>83</v>
      </c>
      <c r="F9" s="285">
        <f>'LOAD-K and 1 by Elm '!E72</f>
        <v>91</v>
      </c>
      <c r="G9" s="285">
        <f>'LOAD-K and 1 by Elm '!F72</f>
        <v>91</v>
      </c>
      <c r="H9" s="285">
        <f>'LOAD-K and 1 by Elm '!G72</f>
        <v>100</v>
      </c>
      <c r="I9" s="285">
        <f>'LOAD-K and 1 by Elm '!H72</f>
        <v>84</v>
      </c>
      <c r="J9" s="285">
        <f>'LOAD-K and 1 by Elm '!I72</f>
        <v>76</v>
      </c>
      <c r="K9" s="285">
        <f>'LOAD-K and 1 by Elm '!J72</f>
        <v>65</v>
      </c>
      <c r="L9" s="285">
        <f>'LOAD-K and 1 by Elm '!K72</f>
        <v>71</v>
      </c>
      <c r="M9" s="285">
        <f>'LOAD-K and 1 by Elm '!L72</f>
        <v>55</v>
      </c>
      <c r="N9" s="285">
        <f>'LOAD-K and 1 by Elm '!M72</f>
        <v>58</v>
      </c>
      <c r="O9" s="285">
        <f>'LOAD-K and 1 by Elm '!N72</f>
        <v>55</v>
      </c>
      <c r="P9" s="285">
        <f>'LOAD-K and 1 by Elm '!O72</f>
        <v>52</v>
      </c>
      <c r="Q9" s="282">
        <f>'LOAD-K and 1 by Elm '!P72</f>
        <v>45</v>
      </c>
      <c r="R9" s="89">
        <f>'LOAD-K and 1 by Elm '!Q72</f>
        <v>54</v>
      </c>
      <c r="S9" s="84"/>
      <c r="T9" s="84"/>
      <c r="U9" s="84"/>
      <c r="V9" s="84"/>
    </row>
    <row r="10" spans="2:22" x14ac:dyDescent="0.25">
      <c r="B10" s="90" t="s">
        <v>65</v>
      </c>
      <c r="C10" s="91"/>
      <c r="D10" s="91">
        <f t="shared" ref="D10:R10" si="2">D7-C7</f>
        <v>-5</v>
      </c>
      <c r="E10" s="91">
        <f t="shared" si="2"/>
        <v>0</v>
      </c>
      <c r="F10" s="91">
        <f t="shared" si="2"/>
        <v>8</v>
      </c>
      <c r="G10" s="91">
        <f t="shared" si="2"/>
        <v>0</v>
      </c>
      <c r="H10" s="91">
        <f t="shared" si="2"/>
        <v>9</v>
      </c>
      <c r="I10" s="92">
        <f t="shared" si="2"/>
        <v>-16</v>
      </c>
      <c r="J10" s="93">
        <f t="shared" si="2"/>
        <v>-8</v>
      </c>
      <c r="K10" s="93">
        <f t="shared" si="2"/>
        <v>-11</v>
      </c>
      <c r="L10" s="93">
        <f t="shared" si="2"/>
        <v>6</v>
      </c>
      <c r="M10" s="93">
        <f t="shared" si="2"/>
        <v>-16</v>
      </c>
      <c r="N10" s="93">
        <f t="shared" si="2"/>
        <v>3</v>
      </c>
      <c r="O10" s="93">
        <f t="shared" si="2"/>
        <v>-3</v>
      </c>
      <c r="P10" s="93">
        <f t="shared" si="2"/>
        <v>-3</v>
      </c>
      <c r="Q10" s="93">
        <f t="shared" si="2"/>
        <v>-7</v>
      </c>
      <c r="R10" s="94">
        <f t="shared" si="2"/>
        <v>-3</v>
      </c>
      <c r="S10" s="84"/>
      <c r="T10" s="84"/>
      <c r="U10" s="84"/>
      <c r="V10" s="84"/>
    </row>
    <row r="11" spans="2:22" x14ac:dyDescent="0.25">
      <c r="B11" s="90" t="s">
        <v>66</v>
      </c>
      <c r="C11" s="95"/>
      <c r="D11" s="95">
        <f t="shared" ref="D11:R11" si="3">D10/C7</f>
        <v>-5.6818181818181816E-2</v>
      </c>
      <c r="E11" s="95">
        <f t="shared" si="3"/>
        <v>0</v>
      </c>
      <c r="F11" s="95">
        <f t="shared" si="3"/>
        <v>9.6385542168674704E-2</v>
      </c>
      <c r="G11" s="95">
        <f t="shared" si="3"/>
        <v>0</v>
      </c>
      <c r="H11" s="95">
        <f t="shared" si="3"/>
        <v>9.8901098901098897E-2</v>
      </c>
      <c r="I11" s="95">
        <f t="shared" si="3"/>
        <v>-0.16</v>
      </c>
      <c r="J11" s="96">
        <f t="shared" si="3"/>
        <v>-9.5238095238095233E-2</v>
      </c>
      <c r="K11" s="96">
        <f t="shared" si="3"/>
        <v>-0.14473684210526316</v>
      </c>
      <c r="L11" s="96">
        <f t="shared" si="3"/>
        <v>9.2307692307692313E-2</v>
      </c>
      <c r="M11" s="96">
        <f t="shared" si="3"/>
        <v>-0.22535211267605634</v>
      </c>
      <c r="N11" s="97">
        <f t="shared" si="3"/>
        <v>5.4545454545454543E-2</v>
      </c>
      <c r="O11" s="98">
        <f t="shared" si="3"/>
        <v>-5.1724137931034482E-2</v>
      </c>
      <c r="P11" s="97">
        <f t="shared" si="3"/>
        <v>-5.4545454545454543E-2</v>
      </c>
      <c r="Q11" s="97">
        <f t="shared" si="3"/>
        <v>-0.13461538461538461</v>
      </c>
      <c r="R11" s="99">
        <f t="shared" si="3"/>
        <v>-6.6666666666666666E-2</v>
      </c>
      <c r="S11" s="84"/>
      <c r="T11" s="84"/>
      <c r="U11" s="84"/>
      <c r="V11" s="84"/>
    </row>
    <row r="12" spans="2:22" x14ac:dyDescent="0.25">
      <c r="B12" s="100"/>
      <c r="C12" s="95"/>
      <c r="D12" s="95"/>
      <c r="E12" s="95"/>
      <c r="F12" s="95"/>
      <c r="G12" s="95"/>
      <c r="H12" s="95"/>
      <c r="I12" s="95"/>
      <c r="J12" s="101"/>
      <c r="K12" s="101"/>
      <c r="L12" s="101"/>
      <c r="M12" s="101"/>
      <c r="N12" s="102"/>
      <c r="O12" s="103"/>
      <c r="P12" s="102"/>
      <c r="Q12" s="102"/>
      <c r="R12" s="104"/>
    </row>
    <row r="13" spans="2:22" x14ac:dyDescent="0.25">
      <c r="B13" s="186" t="s">
        <v>152</v>
      </c>
      <c r="C13" s="105"/>
      <c r="D13" s="105"/>
      <c r="E13" s="105"/>
      <c r="F13" s="105"/>
      <c r="G13" s="105"/>
      <c r="H13" s="105"/>
      <c r="M13" s="54"/>
      <c r="N13" s="54"/>
      <c r="O13" s="106"/>
      <c r="P13" s="54"/>
      <c r="Q13" s="54"/>
      <c r="R13" s="107"/>
    </row>
    <row r="14" spans="2:22" x14ac:dyDescent="0.25">
      <c r="B14" s="108" t="s">
        <v>68</v>
      </c>
      <c r="C14" s="105"/>
      <c r="D14" s="105"/>
      <c r="E14" s="105"/>
      <c r="F14" s="105"/>
      <c r="G14" s="105"/>
      <c r="H14" s="105"/>
      <c r="M14" s="54"/>
      <c r="N14" s="54"/>
      <c r="O14" s="106"/>
      <c r="P14" s="54"/>
      <c r="Q14" s="54"/>
      <c r="R14" s="107"/>
    </row>
    <row r="15" spans="2:22" x14ac:dyDescent="0.25">
      <c r="B15" s="109" t="s">
        <v>69</v>
      </c>
      <c r="C15" s="110" t="str">
        <f>'LOAD-Births by Elem'!C4</f>
        <v>2005</v>
      </c>
      <c r="D15" s="110" t="str">
        <f>'LOAD-Births by Elem'!D4</f>
        <v>2006</v>
      </c>
      <c r="E15" s="110" t="str">
        <f>'LOAD-Births by Elem'!E4</f>
        <v>2007</v>
      </c>
      <c r="F15" s="110">
        <f>'LOAD-Births by Elem'!F4</f>
        <v>2008</v>
      </c>
      <c r="G15" s="110">
        <f>'LOAD-Births by Elem'!G4</f>
        <v>2009</v>
      </c>
      <c r="H15" s="110">
        <f>'LOAD-Births by Elem'!H4</f>
        <v>2010</v>
      </c>
      <c r="I15" s="110">
        <f>'LOAD-Births by Elem'!I4</f>
        <v>2011</v>
      </c>
      <c r="J15" s="110">
        <f>'LOAD-Births by Elem'!J4</f>
        <v>2012</v>
      </c>
      <c r="K15" s="110">
        <f>'LOAD-Births by Elem'!K4</f>
        <v>2013</v>
      </c>
      <c r="L15" s="110">
        <f>'LOAD-Births by Elem'!L4</f>
        <v>2014</v>
      </c>
      <c r="M15" s="110">
        <f>'LOAD-Births by Elem'!M4</f>
        <v>2015</v>
      </c>
      <c r="N15" s="110">
        <f>'LOAD-Births by Elem'!N4</f>
        <v>2016</v>
      </c>
      <c r="O15" s="110">
        <f>'LOAD-Births by Elem'!O4</f>
        <v>2017</v>
      </c>
      <c r="P15" s="110">
        <f>'LOAD-Births by Elem'!P4</f>
        <v>2018</v>
      </c>
      <c r="Q15" s="110">
        <f>'LOAD-Births by Elem'!Q4</f>
        <v>2019</v>
      </c>
      <c r="R15" s="111">
        <f>'LOAD-Births by Elem'!R4</f>
        <v>2020</v>
      </c>
      <c r="S15" s="110">
        <f>'LOAD-Births by Elem'!S4</f>
        <v>2021</v>
      </c>
      <c r="T15" s="110">
        <f>'LOAD-Births by Elem'!T4</f>
        <v>2022</v>
      </c>
      <c r="U15" s="110">
        <f>'LOAD-Births by Elem'!U4</f>
        <v>2023</v>
      </c>
      <c r="V15" s="110">
        <f>'LOAD-Births by Elem'!V4</f>
        <v>2024</v>
      </c>
    </row>
    <row r="16" spans="2:22" x14ac:dyDescent="0.25">
      <c r="B16" s="100" t="s">
        <v>70</v>
      </c>
      <c r="C16" s="112">
        <f>'LOAD-Births by Elem'!C34</f>
        <v>114</v>
      </c>
      <c r="D16" s="112">
        <f>'LOAD-Births by Elem'!D34</f>
        <v>114</v>
      </c>
      <c r="E16" s="112">
        <f>'LOAD-Births by Elem'!E34</f>
        <v>115</v>
      </c>
      <c r="F16" s="112">
        <f>'LOAD-Births by Elem'!F34</f>
        <v>110</v>
      </c>
      <c r="G16" s="112">
        <f>'LOAD-Births by Elem'!G34</f>
        <v>115</v>
      </c>
      <c r="H16" s="112">
        <f>'LOAD-Births by Elem'!H34</f>
        <v>105</v>
      </c>
      <c r="I16" s="112">
        <f>'LOAD-Births by Elem'!I34</f>
        <v>87</v>
      </c>
      <c r="J16" s="112">
        <f>'LOAD-Births by Elem'!J34</f>
        <v>119</v>
      </c>
      <c r="K16" s="112">
        <f>'LOAD-Births by Elem'!K34</f>
        <v>115</v>
      </c>
      <c r="L16" s="112">
        <f>'LOAD-Births by Elem'!L34</f>
        <v>113</v>
      </c>
      <c r="M16" s="112">
        <f>'LOAD-Births by Elem'!M34</f>
        <v>106</v>
      </c>
      <c r="N16" s="112">
        <f>'LOAD-Births by Elem'!N34</f>
        <v>104</v>
      </c>
      <c r="O16" s="112">
        <f>'LOAD-Births by Elem'!O34</f>
        <v>83</v>
      </c>
      <c r="P16" s="112">
        <f>'LOAD-Births by Elem'!P34</f>
        <v>84</v>
      </c>
      <c r="Q16" s="112">
        <f>'LOAD-Births by Elem'!Q34</f>
        <v>90</v>
      </c>
      <c r="R16" s="206">
        <f>'LOAD-Births by Elem'!R34</f>
        <v>47</v>
      </c>
      <c r="S16" s="112">
        <f>'LOAD-Births by Elem'!S34</f>
        <v>83</v>
      </c>
      <c r="T16" s="112">
        <f>'LOAD-Births by Elem'!T34</f>
        <v>63</v>
      </c>
      <c r="U16" s="112">
        <f>'LOAD-Births by Elem'!U34</f>
        <v>59</v>
      </c>
      <c r="V16" s="113">
        <f>'LOAD-Births by Elem'!V34</f>
        <v>56</v>
      </c>
    </row>
    <row r="17" spans="2:22" x14ac:dyDescent="0.25">
      <c r="B17" s="115" t="s">
        <v>71</v>
      </c>
      <c r="C17" s="116">
        <f>C7/C16</f>
        <v>0.77192982456140347</v>
      </c>
      <c r="D17" s="116">
        <f t="shared" ref="D17:R17" si="4">D7/D16</f>
        <v>0.72807017543859653</v>
      </c>
      <c r="E17" s="116">
        <f t="shared" si="4"/>
        <v>0.72173913043478266</v>
      </c>
      <c r="F17" s="116">
        <f t="shared" si="4"/>
        <v>0.82727272727272727</v>
      </c>
      <c r="G17" s="116">
        <f t="shared" si="4"/>
        <v>0.79130434782608694</v>
      </c>
      <c r="H17" s="116">
        <f t="shared" si="4"/>
        <v>0.95238095238095233</v>
      </c>
      <c r="I17" s="116">
        <f t="shared" si="4"/>
        <v>0.96551724137931039</v>
      </c>
      <c r="J17" s="116">
        <f t="shared" si="4"/>
        <v>0.6386554621848739</v>
      </c>
      <c r="K17" s="116">
        <f t="shared" si="4"/>
        <v>0.56521739130434778</v>
      </c>
      <c r="L17" s="116">
        <f t="shared" si="4"/>
        <v>0.62831858407079644</v>
      </c>
      <c r="M17" s="116">
        <f t="shared" si="4"/>
        <v>0.51886792452830188</v>
      </c>
      <c r="N17" s="116">
        <f t="shared" si="4"/>
        <v>0.55769230769230771</v>
      </c>
      <c r="O17" s="117">
        <f t="shared" si="4"/>
        <v>0.66265060240963858</v>
      </c>
      <c r="P17" s="116">
        <f t="shared" si="4"/>
        <v>0.61904761904761907</v>
      </c>
      <c r="Q17" s="116">
        <f t="shared" si="4"/>
        <v>0.5</v>
      </c>
      <c r="R17" s="118">
        <f t="shared" si="4"/>
        <v>0.8936170212765957</v>
      </c>
      <c r="S17" s="54"/>
      <c r="T17" s="54"/>
      <c r="U17" s="54"/>
      <c r="V17" s="54"/>
    </row>
    <row r="18" spans="2:22" x14ac:dyDescent="0.25">
      <c r="B18" s="108" t="s">
        <v>72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/>
      <c r="P18" s="116"/>
      <c r="Q18" s="116"/>
      <c r="R18" s="119"/>
      <c r="S18" s="54"/>
      <c r="T18" s="54"/>
      <c r="U18" s="54"/>
      <c r="V18" s="54"/>
    </row>
    <row r="19" spans="2:22" x14ac:dyDescent="0.25">
      <c r="B19" s="109" t="s">
        <v>69</v>
      </c>
      <c r="C19" s="110" t="str">
        <f>'LOAD-Births by Elem'!B4</f>
        <v>2004</v>
      </c>
      <c r="D19" s="110" t="str">
        <f>'LOAD-Births by Elem'!C4</f>
        <v>2005</v>
      </c>
      <c r="E19" s="110" t="str">
        <f>'LOAD-Births by Elem'!D4</f>
        <v>2006</v>
      </c>
      <c r="F19" s="110" t="str">
        <f>'LOAD-Births by Elem'!E4</f>
        <v>2007</v>
      </c>
      <c r="G19" s="110">
        <f>'LOAD-Births by Elem'!F4</f>
        <v>2008</v>
      </c>
      <c r="H19" s="110">
        <f>'LOAD-Births by Elem'!G4</f>
        <v>2009</v>
      </c>
      <c r="I19" s="110">
        <f>'LOAD-Births by Elem'!H4</f>
        <v>2010</v>
      </c>
      <c r="J19" s="110">
        <f>'LOAD-Births by Elem'!I4</f>
        <v>2011</v>
      </c>
      <c r="K19" s="110">
        <f>'LOAD-Births by Elem'!J4</f>
        <v>2012</v>
      </c>
      <c r="L19" s="110">
        <f>'LOAD-Births by Elem'!K4</f>
        <v>2013</v>
      </c>
      <c r="M19" s="110">
        <f>'LOAD-Births by Elem'!L4</f>
        <v>2014</v>
      </c>
      <c r="N19" s="110">
        <f>'LOAD-Births by Elem'!M4</f>
        <v>2015</v>
      </c>
      <c r="O19" s="110">
        <f>'LOAD-Births by Elem'!N4</f>
        <v>2016</v>
      </c>
      <c r="P19" s="110">
        <f>'LOAD-Births by Elem'!O4</f>
        <v>2017</v>
      </c>
      <c r="Q19" s="110">
        <f>'LOAD-Births by Elem'!P4</f>
        <v>2018</v>
      </c>
      <c r="R19" s="111">
        <f>'LOAD-Births by Elem'!Q4</f>
        <v>2019</v>
      </c>
      <c r="S19" s="110">
        <f>'LOAD-Births by Elem'!R4</f>
        <v>2020</v>
      </c>
      <c r="T19" s="110">
        <f>'LOAD-Births by Elem'!S4</f>
        <v>2021</v>
      </c>
      <c r="U19" s="110">
        <f>'LOAD-Births by Elem'!T4</f>
        <v>2022</v>
      </c>
      <c r="V19" s="110">
        <f>'LOAD-Births by Elem'!U4</f>
        <v>2023</v>
      </c>
    </row>
    <row r="20" spans="2:22" x14ac:dyDescent="0.25">
      <c r="B20" s="100" t="s">
        <v>70</v>
      </c>
      <c r="C20" s="113">
        <f>'LOAD-Births by Elem'!B34</f>
        <v>136</v>
      </c>
      <c r="D20" s="113">
        <f>'LOAD-Births by Elem'!C34</f>
        <v>114</v>
      </c>
      <c r="E20" s="113">
        <f>'LOAD-Births by Elem'!D34</f>
        <v>114</v>
      </c>
      <c r="F20" s="113">
        <f>'LOAD-Births by Elem'!E34</f>
        <v>115</v>
      </c>
      <c r="G20" s="113">
        <f>'LOAD-Births by Elem'!F34</f>
        <v>110</v>
      </c>
      <c r="H20" s="113">
        <f>'LOAD-Births by Elem'!G34</f>
        <v>115</v>
      </c>
      <c r="I20" s="113">
        <f>'LOAD-Births by Elem'!H34</f>
        <v>105</v>
      </c>
      <c r="J20" s="113">
        <f>'LOAD-Births by Elem'!I34</f>
        <v>87</v>
      </c>
      <c r="K20" s="113">
        <f>'LOAD-Births by Elem'!J34</f>
        <v>119</v>
      </c>
      <c r="L20" s="113">
        <f>'LOAD-Births by Elem'!K34</f>
        <v>115</v>
      </c>
      <c r="M20" s="113">
        <f>'LOAD-Births by Elem'!L34</f>
        <v>113</v>
      </c>
      <c r="N20" s="113">
        <f>'LOAD-Births by Elem'!M34</f>
        <v>106</v>
      </c>
      <c r="O20" s="113">
        <f>'LOAD-Births by Elem'!N34</f>
        <v>104</v>
      </c>
      <c r="P20" s="113">
        <f>'LOAD-Births by Elem'!O34</f>
        <v>83</v>
      </c>
      <c r="Q20" s="113">
        <f>'LOAD-Births by Elem'!P34</f>
        <v>84</v>
      </c>
      <c r="R20" s="114">
        <f>'LOAD-Births by Elem'!Q34</f>
        <v>90</v>
      </c>
      <c r="S20" s="113">
        <f>'LOAD-Births by Elem'!R34</f>
        <v>47</v>
      </c>
      <c r="T20" s="113">
        <f>'LOAD-Births by Elem'!S34</f>
        <v>83</v>
      </c>
      <c r="U20" s="113">
        <f>'LOAD-Births by Elem'!T34</f>
        <v>63</v>
      </c>
      <c r="V20" s="113">
        <f>'LOAD-Births by Elem'!U34</f>
        <v>59</v>
      </c>
    </row>
    <row r="21" spans="2:22" x14ac:dyDescent="0.25">
      <c r="B21" s="115" t="s">
        <v>71</v>
      </c>
      <c r="C21" s="116">
        <f>C20/C7</f>
        <v>1.5454545454545454</v>
      </c>
      <c r="D21" s="116">
        <f t="shared" ref="D21:R21" si="5">D20/D7</f>
        <v>1.3734939759036144</v>
      </c>
      <c r="E21" s="116">
        <f t="shared" si="5"/>
        <v>1.3734939759036144</v>
      </c>
      <c r="F21" s="116">
        <f t="shared" si="5"/>
        <v>1.2637362637362637</v>
      </c>
      <c r="G21" s="116">
        <f t="shared" si="5"/>
        <v>1.2087912087912087</v>
      </c>
      <c r="H21" s="116">
        <f t="shared" si="5"/>
        <v>1.1499999999999999</v>
      </c>
      <c r="I21" s="116">
        <f t="shared" si="5"/>
        <v>1.25</v>
      </c>
      <c r="J21" s="116">
        <f t="shared" si="5"/>
        <v>1.1447368421052631</v>
      </c>
      <c r="K21" s="116">
        <f t="shared" si="5"/>
        <v>1.8307692307692307</v>
      </c>
      <c r="L21" s="116">
        <f t="shared" si="5"/>
        <v>1.619718309859155</v>
      </c>
      <c r="M21" s="116">
        <f>M20/M7</f>
        <v>2.0545454545454547</v>
      </c>
      <c r="N21" s="116">
        <f t="shared" si="5"/>
        <v>1.8275862068965518</v>
      </c>
      <c r="O21" s="117">
        <f t="shared" si="5"/>
        <v>1.8909090909090909</v>
      </c>
      <c r="P21" s="116">
        <f>P20/P7</f>
        <v>1.5961538461538463</v>
      </c>
      <c r="Q21" s="116">
        <f t="shared" si="5"/>
        <v>1.8666666666666667</v>
      </c>
      <c r="R21" s="118">
        <f t="shared" si="5"/>
        <v>2.1428571428571428</v>
      </c>
      <c r="S21" s="54"/>
      <c r="T21" s="54"/>
      <c r="U21" s="54"/>
      <c r="V21" s="54"/>
    </row>
    <row r="22" spans="2:22" x14ac:dyDescent="0.25">
      <c r="B22" s="115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7"/>
      <c r="P22" s="116"/>
      <c r="Q22" s="116"/>
      <c r="R22" s="119"/>
      <c r="S22" s="54"/>
      <c r="T22" s="54"/>
      <c r="U22" s="54"/>
      <c r="V22" s="54"/>
    </row>
    <row r="23" spans="2:22" x14ac:dyDescent="0.25">
      <c r="B23" s="185" t="s">
        <v>73</v>
      </c>
      <c r="C23" s="120"/>
      <c r="D23" s="120"/>
      <c r="E23" s="120"/>
      <c r="F23" s="121"/>
      <c r="G23" s="105"/>
      <c r="H23" s="105"/>
      <c r="I23" s="55"/>
      <c r="M23" s="54"/>
      <c r="N23" s="54"/>
      <c r="O23" s="106"/>
      <c r="P23" s="54"/>
      <c r="Q23" s="54"/>
      <c r="R23" s="107"/>
      <c r="V23" s="54"/>
    </row>
    <row r="24" spans="2:22" x14ac:dyDescent="0.25">
      <c r="B24" s="100" t="s">
        <v>91</v>
      </c>
      <c r="C24" s="407" t="s">
        <v>94</v>
      </c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7"/>
      <c r="P24" s="407"/>
      <c r="Q24" s="408"/>
      <c r="R24" s="119"/>
      <c r="S24" s="122"/>
      <c r="T24" s="122"/>
      <c r="U24" s="122"/>
      <c r="V24" s="54"/>
    </row>
    <row r="25" spans="2:22" x14ac:dyDescent="0.25">
      <c r="B25" s="123" t="s">
        <v>74</v>
      </c>
      <c r="C25" s="124">
        <f>'BVSD Birth to K'!C26</f>
        <v>0.69969040247678016</v>
      </c>
      <c r="D25" s="124">
        <f>'BVSD Birth to K'!D26</f>
        <v>0.692501258178158</v>
      </c>
      <c r="E25" s="124">
        <f>'BVSD Birth to K'!E26</f>
        <v>0.68746749869994794</v>
      </c>
      <c r="F25" s="124">
        <f>'BVSD Birth to K'!F26</f>
        <v>0.67785939139559281</v>
      </c>
      <c r="G25" s="124">
        <f>'BVSD Birth to K'!G26</f>
        <v>0.72430406852248397</v>
      </c>
      <c r="H25" s="124">
        <f>'BVSD Birth to K'!H26</f>
        <v>0.67242309767943875</v>
      </c>
      <c r="I25" s="124">
        <f>'BVSD Birth to K'!I26</f>
        <v>0.68446601941747576</v>
      </c>
      <c r="J25" s="124">
        <f>'BVSD Birth to K'!J26</f>
        <v>0.6833150384193194</v>
      </c>
      <c r="K25" s="124">
        <f>'BVSD Birth to K'!K26</f>
        <v>0.67103016505406943</v>
      </c>
      <c r="L25" s="124">
        <f>'BVSD Birth to K'!L26</f>
        <v>0.65605806811836964</v>
      </c>
      <c r="M25" s="124">
        <f>'BVSD Birth to K'!M26</f>
        <v>0.65262430939226523</v>
      </c>
      <c r="N25" s="124">
        <f>'BVSD Birth to K'!N26</f>
        <v>0.69599514563106801</v>
      </c>
      <c r="O25" s="125">
        <f>'BVSD Birth to K'!O26</f>
        <v>0.66645326504481439</v>
      </c>
      <c r="P25" s="125">
        <f>'BVSD Birth to K'!P26</f>
        <v>0.65944055944055946</v>
      </c>
      <c r="Q25" s="125">
        <f>'BVSD Birth to K'!Q26</f>
        <v>0.68825910931174084</v>
      </c>
      <c r="R25" s="118">
        <f>'BVSD Birth to K'!R26</f>
        <v>0.67255447776408961</v>
      </c>
      <c r="S25" s="126">
        <f>AVERAGE(N25:R25)</f>
        <v>0.67654051143845451</v>
      </c>
      <c r="T25" s="126">
        <f>S25</f>
        <v>0.67654051143845451</v>
      </c>
      <c r="U25" s="126">
        <f>T25</f>
        <v>0.67654051143845451</v>
      </c>
      <c r="V25" s="126">
        <f>U25</f>
        <v>0.67654051143845451</v>
      </c>
    </row>
    <row r="26" spans="2:22" x14ac:dyDescent="0.25">
      <c r="B26" s="100" t="s">
        <v>93</v>
      </c>
      <c r="C26" s="407" t="s">
        <v>94</v>
      </c>
      <c r="D26" s="407"/>
      <c r="E26" s="407"/>
      <c r="F26" s="407"/>
      <c r="G26" s="407"/>
      <c r="H26" s="407"/>
      <c r="I26" s="407"/>
      <c r="J26" s="407"/>
      <c r="K26" s="407"/>
      <c r="L26" s="407"/>
      <c r="M26" s="407"/>
      <c r="N26" s="407"/>
      <c r="O26" s="407"/>
      <c r="P26" s="407"/>
      <c r="Q26" s="408"/>
      <c r="R26" s="127"/>
      <c r="S26" s="128"/>
      <c r="T26" s="128"/>
      <c r="U26" s="128"/>
      <c r="V26" s="128"/>
    </row>
    <row r="27" spans="2:22" x14ac:dyDescent="0.25">
      <c r="B27" s="123" t="s">
        <v>74</v>
      </c>
      <c r="C27" s="124">
        <f>'BVSD Birth to K'!C28</f>
        <v>0.32456140350877194</v>
      </c>
      <c r="D27" s="124">
        <f>'BVSD Birth to K'!D28</f>
        <v>0.31102164066431809</v>
      </c>
      <c r="E27" s="124">
        <f>'BVSD Birth to K'!E28</f>
        <v>0.31409256370254812</v>
      </c>
      <c r="F27" s="124">
        <f>'BVSD Birth to K'!F28</f>
        <v>0.31741867785939137</v>
      </c>
      <c r="G27" s="124">
        <f>'BVSD Birth to K'!G28</f>
        <v>0.27623126338329762</v>
      </c>
      <c r="H27" s="124">
        <f>'BVSD Birth to K'!H28</f>
        <v>0.32757690232056125</v>
      </c>
      <c r="I27" s="124">
        <f>'BVSD Birth to K'!I28</f>
        <v>0.31445523193096009</v>
      </c>
      <c r="J27" s="124">
        <f>'BVSD Birth to K'!J28</f>
        <v>0.31723380900109771</v>
      </c>
      <c r="K27" s="124">
        <f>'BVSD Birth to K'!K28</f>
        <v>0.32840068298235631</v>
      </c>
      <c r="L27" s="124">
        <f>'BVSD Birth to K'!L28</f>
        <v>0.34282523729759912</v>
      </c>
      <c r="M27" s="124">
        <f>'BVSD Birth to K'!M28</f>
        <v>0.33011049723756908</v>
      </c>
      <c r="N27" s="124">
        <f>'BVSD Birth to K'!N28</f>
        <v>0.30764563106796117</v>
      </c>
      <c r="O27" s="125">
        <f>'BVSD Birth to K'!O28</f>
        <v>0.33354673495518566</v>
      </c>
      <c r="P27" s="125">
        <f>'BVSD Birth to K'!P28</f>
        <v>0.34265734265734266</v>
      </c>
      <c r="Q27" s="125">
        <f>'BVSD Birth to K'!Q28</f>
        <v>0.30971659919028338</v>
      </c>
      <c r="R27" s="118">
        <f>'BVSD Birth to K'!R28</f>
        <v>0.32473536102166839</v>
      </c>
      <c r="S27" s="126">
        <f>AVERAGE(N27:R27)</f>
        <v>0.3236603337784883</v>
      </c>
      <c r="T27" s="126">
        <f>S27</f>
        <v>0.3236603337784883</v>
      </c>
      <c r="U27" s="126">
        <f>T27</f>
        <v>0.3236603337784883</v>
      </c>
      <c r="V27" s="126">
        <f>U27</f>
        <v>0.3236603337784883</v>
      </c>
    </row>
    <row r="28" spans="2:22" x14ac:dyDescent="0.25">
      <c r="B28" s="115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/>
      <c r="P28" s="116"/>
      <c r="Q28" s="116"/>
      <c r="R28" s="119"/>
      <c r="S28" s="54"/>
      <c r="T28" s="54"/>
      <c r="U28" s="54"/>
      <c r="V28" s="54"/>
    </row>
    <row r="29" spans="2:22" x14ac:dyDescent="0.25">
      <c r="B29" s="120" t="s">
        <v>75</v>
      </c>
      <c r="C29" s="116"/>
      <c r="D29" s="116"/>
      <c r="E29" s="116"/>
      <c r="F29" s="116"/>
      <c r="G29" s="116"/>
      <c r="H29" s="116"/>
      <c r="I29" s="54"/>
      <c r="J29" s="54"/>
      <c r="K29" s="54"/>
      <c r="L29" s="54"/>
      <c r="M29" s="54"/>
      <c r="N29" s="54"/>
      <c r="O29" s="106"/>
      <c r="P29" s="54"/>
      <c r="Q29" s="54"/>
      <c r="R29" s="107"/>
      <c r="S29" s="54"/>
      <c r="T29" s="54"/>
      <c r="U29" s="54"/>
      <c r="V29" s="54"/>
    </row>
    <row r="30" spans="2:22" ht="24" x14ac:dyDescent="0.25">
      <c r="B30" s="129" t="s">
        <v>76</v>
      </c>
      <c r="C30" s="130" t="str">
        <f>C19&amp;" "&amp;"to"&amp;" "&amp;C15</f>
        <v>2004 to 2005</v>
      </c>
      <c r="D30" s="130" t="str">
        <f t="shared" ref="D30:V30" si="6">D19&amp;" "&amp;"to"&amp;" "&amp;D15</f>
        <v>2005 to 2006</v>
      </c>
      <c r="E30" s="130" t="str">
        <f t="shared" si="6"/>
        <v>2006 to 2007</v>
      </c>
      <c r="F30" s="130" t="str">
        <f t="shared" si="6"/>
        <v>2007 to 2008</v>
      </c>
      <c r="G30" s="130" t="str">
        <f t="shared" si="6"/>
        <v>2008 to 2009</v>
      </c>
      <c r="H30" s="130" t="str">
        <f t="shared" si="6"/>
        <v>2009 to 2010</v>
      </c>
      <c r="I30" s="130" t="str">
        <f t="shared" si="6"/>
        <v>2010 to 2011</v>
      </c>
      <c r="J30" s="130" t="str">
        <f t="shared" si="6"/>
        <v>2011 to 2012</v>
      </c>
      <c r="K30" s="130" t="str">
        <f t="shared" si="6"/>
        <v>2012 to 2013</v>
      </c>
      <c r="L30" s="130" t="str">
        <f t="shared" si="6"/>
        <v>2013 to 2014</v>
      </c>
      <c r="M30" s="130" t="str">
        <f t="shared" si="6"/>
        <v>2014 to 2015</v>
      </c>
      <c r="N30" s="130" t="str">
        <f t="shared" si="6"/>
        <v>2015 to 2016</v>
      </c>
      <c r="O30" s="131" t="str">
        <f t="shared" si="6"/>
        <v>2016 to 2017</v>
      </c>
      <c r="P30" s="130" t="str">
        <f t="shared" si="6"/>
        <v>2017 to 2018</v>
      </c>
      <c r="Q30" s="130" t="str">
        <f t="shared" si="6"/>
        <v>2018 to 2019</v>
      </c>
      <c r="R30" s="132" t="str">
        <f t="shared" si="6"/>
        <v>2019 to 2020</v>
      </c>
      <c r="S30" s="133" t="str">
        <f t="shared" si="6"/>
        <v>2020 to 2021</v>
      </c>
      <c r="T30" s="133" t="str">
        <f t="shared" si="6"/>
        <v>2021 to 2022</v>
      </c>
      <c r="U30" s="133" t="str">
        <f t="shared" si="6"/>
        <v>2022 to 2023</v>
      </c>
      <c r="V30" s="133" t="str">
        <f t="shared" si="6"/>
        <v>2023 to 2024</v>
      </c>
    </row>
    <row r="31" spans="2:22" x14ac:dyDescent="0.25">
      <c r="B31" s="100" t="s">
        <v>77</v>
      </c>
      <c r="C31" s="134">
        <f>(C25*C16)+(C27*C20)</f>
        <v>123.90505675954593</v>
      </c>
      <c r="D31" s="134">
        <f t="shared" ref="D31:V31" si="7">(D25*D16)+(D27*D20)</f>
        <v>114.40161046804226</v>
      </c>
      <c r="E31" s="134">
        <f t="shared" si="7"/>
        <v>114.86531461258448</v>
      </c>
      <c r="F31" s="134">
        <f t="shared" si="7"/>
        <v>111.06768100734521</v>
      </c>
      <c r="G31" s="134">
        <f t="shared" si="7"/>
        <v>113.68040685224838</v>
      </c>
      <c r="H31" s="134">
        <f t="shared" si="7"/>
        <v>108.27576902320561</v>
      </c>
      <c r="I31" s="134">
        <f t="shared" si="7"/>
        <v>92.566343042071196</v>
      </c>
      <c r="J31" s="134">
        <f t="shared" si="7"/>
        <v>108.91383095499449</v>
      </c>
      <c r="K31" s="134">
        <f t="shared" si="7"/>
        <v>116.24815025611838</v>
      </c>
      <c r="L31" s="134">
        <f t="shared" si="7"/>
        <v>113.55946398659967</v>
      </c>
      <c r="M31" s="134">
        <f t="shared" si="7"/>
        <v>106.48066298342542</v>
      </c>
      <c r="N31" s="134">
        <f t="shared" si="7"/>
        <v>104.99393203883496</v>
      </c>
      <c r="O31" s="135">
        <f t="shared" si="7"/>
        <v>90.004481434058903</v>
      </c>
      <c r="P31" s="134">
        <f t="shared" si="7"/>
        <v>83.833566433566432</v>
      </c>
      <c r="Q31" s="134">
        <f t="shared" si="7"/>
        <v>87.959514170040478</v>
      </c>
      <c r="R31" s="136">
        <f t="shared" si="7"/>
        <v>60.83624294686237</v>
      </c>
      <c r="S31" s="134">
        <f t="shared" si="7"/>
        <v>71.364898136980671</v>
      </c>
      <c r="T31" s="134">
        <f t="shared" si="7"/>
        <v>69.485859924237161</v>
      </c>
      <c r="U31" s="134">
        <f t="shared" si="7"/>
        <v>60.306491202913577</v>
      </c>
      <c r="V31" s="134">
        <f t="shared" si="7"/>
        <v>56.982228333484258</v>
      </c>
    </row>
    <row r="32" spans="2:22" x14ac:dyDescent="0.25">
      <c r="B32" s="137" t="s">
        <v>78</v>
      </c>
      <c r="C32" s="138"/>
      <c r="D32" s="138">
        <f t="shared" ref="D32:V32" si="8">D31-C31</f>
        <v>-9.5034462915036642</v>
      </c>
      <c r="E32" s="138">
        <f t="shared" si="8"/>
        <v>0.46370414454221986</v>
      </c>
      <c r="F32" s="138">
        <f t="shared" si="8"/>
        <v>-3.7976336052392696</v>
      </c>
      <c r="G32" s="138">
        <f t="shared" si="8"/>
        <v>2.6127258449031672</v>
      </c>
      <c r="H32" s="138">
        <f t="shared" si="8"/>
        <v>-5.4046378290427697</v>
      </c>
      <c r="I32" s="138">
        <f t="shared" si="8"/>
        <v>-15.709425981134416</v>
      </c>
      <c r="J32" s="138">
        <f t="shared" si="8"/>
        <v>16.347487912923299</v>
      </c>
      <c r="K32" s="138">
        <f t="shared" si="8"/>
        <v>7.3343193011238839</v>
      </c>
      <c r="L32" s="138">
        <f t="shared" si="8"/>
        <v>-2.6886862695187119</v>
      </c>
      <c r="M32" s="138">
        <f t="shared" si="8"/>
        <v>-7.0788010031742488</v>
      </c>
      <c r="N32" s="138">
        <f t="shared" si="8"/>
        <v>-1.4867309445904624</v>
      </c>
      <c r="O32" s="138">
        <f t="shared" si="8"/>
        <v>-14.989450604776053</v>
      </c>
      <c r="P32" s="138">
        <f t="shared" si="8"/>
        <v>-6.1709150004924709</v>
      </c>
      <c r="Q32" s="138">
        <f t="shared" si="8"/>
        <v>4.1259477364740462</v>
      </c>
      <c r="R32" s="139">
        <f t="shared" si="8"/>
        <v>-27.123271223178108</v>
      </c>
      <c r="S32" s="138">
        <f t="shared" si="8"/>
        <v>10.5286551901183</v>
      </c>
      <c r="T32" s="138">
        <f t="shared" si="8"/>
        <v>-1.8790382127435095</v>
      </c>
      <c r="U32" s="138">
        <f t="shared" si="8"/>
        <v>-9.1793687213235842</v>
      </c>
      <c r="V32" s="138">
        <f t="shared" si="8"/>
        <v>-3.3242628694293188</v>
      </c>
    </row>
    <row r="33" spans="2:23" x14ac:dyDescent="0.25">
      <c r="B33" s="140" t="s">
        <v>79</v>
      </c>
      <c r="C33" s="141"/>
      <c r="D33" s="141">
        <f t="shared" ref="D33:U33" si="9">D32/C31</f>
        <v>-7.6699422445254614E-2</v>
      </c>
      <c r="E33" s="141">
        <f t="shared" si="9"/>
        <v>4.0533008464225615E-3</v>
      </c>
      <c r="F33" s="141">
        <f t="shared" si="9"/>
        <v>-3.3061621935637012E-2</v>
      </c>
      <c r="G33" s="141">
        <f t="shared" si="9"/>
        <v>2.3523727345404647E-2</v>
      </c>
      <c r="H33" s="141">
        <f t="shared" si="9"/>
        <v>-4.7542386403201693E-2</v>
      </c>
      <c r="I33" s="141">
        <f t="shared" si="9"/>
        <v>-0.14508717991896763</v>
      </c>
      <c r="J33" s="141">
        <f t="shared" si="9"/>
        <v>0.17660293553449985</v>
      </c>
      <c r="K33" s="141">
        <f t="shared" si="9"/>
        <v>6.7340568565204359E-2</v>
      </c>
      <c r="L33" s="141">
        <f t="shared" si="9"/>
        <v>-2.3128852059968161E-2</v>
      </c>
      <c r="M33" s="141">
        <f t="shared" si="9"/>
        <v>-6.233563240497126E-2</v>
      </c>
      <c r="N33" s="141">
        <f t="shared" si="9"/>
        <v>-1.3962450110043776E-2</v>
      </c>
      <c r="O33" s="142">
        <f t="shared" si="9"/>
        <v>-0.14276492282650946</v>
      </c>
      <c r="P33" s="141">
        <f t="shared" si="9"/>
        <v>-6.8562308255878848E-2</v>
      </c>
      <c r="Q33" s="141">
        <f t="shared" si="9"/>
        <v>4.9215939533523684E-2</v>
      </c>
      <c r="R33" s="143">
        <f>R32/Q31</f>
        <v>-0.3083608575957375</v>
      </c>
      <c r="S33" s="141">
        <f>S32/R31</f>
        <v>0.17306550635144566</v>
      </c>
      <c r="T33" s="141">
        <f t="shared" si="9"/>
        <v>-2.6330006232711319E-2</v>
      </c>
      <c r="U33" s="141">
        <f t="shared" si="9"/>
        <v>-0.13210412494473217</v>
      </c>
      <c r="V33" s="141">
        <f>AVERAGE(Q33:U33)</f>
        <v>-4.8902708577642333E-2</v>
      </c>
    </row>
    <row r="34" spans="2:23" x14ac:dyDescent="0.25">
      <c r="B34" s="123" t="s">
        <v>80</v>
      </c>
      <c r="C34" s="116"/>
      <c r="D34" s="116">
        <f t="shared" ref="D34:R34" si="10">D7/D31</f>
        <v>0.72551426208449921</v>
      </c>
      <c r="E34" s="116">
        <f t="shared" si="10"/>
        <v>0.72258540604655808</v>
      </c>
      <c r="F34" s="116">
        <f t="shared" si="10"/>
        <v>0.81932024847067719</v>
      </c>
      <c r="G34" s="116">
        <f t="shared" si="10"/>
        <v>0.80048974594429145</v>
      </c>
      <c r="H34" s="116">
        <f t="shared" si="10"/>
        <v>0.92356767263937001</v>
      </c>
      <c r="I34" s="116">
        <f t="shared" si="10"/>
        <v>0.90745725972800062</v>
      </c>
      <c r="J34" s="116">
        <f t="shared" si="10"/>
        <v>0.69779934590130077</v>
      </c>
      <c r="K34" s="116">
        <f t="shared" si="10"/>
        <v>0.55914868199443812</v>
      </c>
      <c r="L34" s="116">
        <f t="shared" si="10"/>
        <v>0.6252230990486024</v>
      </c>
      <c r="M34" s="116">
        <f t="shared" si="10"/>
        <v>0.51652570954184607</v>
      </c>
      <c r="N34" s="116">
        <f t="shared" si="10"/>
        <v>0.55241287637981851</v>
      </c>
      <c r="O34" s="117">
        <f t="shared" si="10"/>
        <v>0.61108068313570951</v>
      </c>
      <c r="P34" s="116">
        <f t="shared" si="10"/>
        <v>0.62027660532857309</v>
      </c>
      <c r="Q34" s="116">
        <f>Q7/Q31</f>
        <v>0.5115990057995029</v>
      </c>
      <c r="R34" s="144">
        <f t="shared" si="10"/>
        <v>0.69037793863577424</v>
      </c>
      <c r="S34" s="54"/>
      <c r="T34" s="54"/>
      <c r="U34" s="54"/>
      <c r="V34" s="54"/>
    </row>
    <row r="35" spans="2:23" ht="15.75" thickBot="1" x14ac:dyDescent="0.3">
      <c r="B35" s="123" t="s">
        <v>81</v>
      </c>
      <c r="C35" s="145">
        <f>C7-C31</f>
        <v>-35.905056759545928</v>
      </c>
      <c r="D35" s="145">
        <f t="shared" ref="D35:R35" si="11">D7-D31</f>
        <v>-31.401610468042264</v>
      </c>
      <c r="E35" s="145">
        <f t="shared" si="11"/>
        <v>-31.865314612584484</v>
      </c>
      <c r="F35" s="145">
        <f t="shared" si="11"/>
        <v>-20.067681007345215</v>
      </c>
      <c r="G35" s="145">
        <f t="shared" si="11"/>
        <v>-22.680406852248382</v>
      </c>
      <c r="H35" s="145">
        <f t="shared" si="11"/>
        <v>-8.275769023205612</v>
      </c>
      <c r="I35" s="145">
        <f t="shared" si="11"/>
        <v>-8.5663430420711961</v>
      </c>
      <c r="J35" s="145">
        <f t="shared" si="11"/>
        <v>-32.913830954994495</v>
      </c>
      <c r="K35" s="145">
        <f t="shared" si="11"/>
        <v>-51.248150256118379</v>
      </c>
      <c r="L35" s="145">
        <f t="shared" si="11"/>
        <v>-42.559463986599667</v>
      </c>
      <c r="M35" s="145">
        <f t="shared" si="11"/>
        <v>-51.480662983425418</v>
      </c>
      <c r="N35" s="145">
        <f t="shared" si="11"/>
        <v>-46.993932038834956</v>
      </c>
      <c r="O35" s="146">
        <f t="shared" si="11"/>
        <v>-35.004481434058903</v>
      </c>
      <c r="P35" s="145">
        <f t="shared" si="11"/>
        <v>-31.833566433566432</v>
      </c>
      <c r="Q35" s="145">
        <f t="shared" si="11"/>
        <v>-42.959514170040478</v>
      </c>
      <c r="R35" s="147">
        <f t="shared" si="11"/>
        <v>-18.83624294686237</v>
      </c>
      <c r="S35" s="54"/>
      <c r="T35" s="54"/>
      <c r="U35" s="54"/>
      <c r="V35" s="54"/>
    </row>
    <row r="36" spans="2:23" ht="15.75" thickBot="1" x14ac:dyDescent="0.3">
      <c r="B36" s="123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145"/>
      <c r="Q36" s="145"/>
      <c r="R36" s="148"/>
      <c r="S36" s="54"/>
      <c r="T36" s="54"/>
      <c r="U36" s="54"/>
      <c r="V36" s="54"/>
    </row>
    <row r="37" spans="2:23" x14ac:dyDescent="0.25">
      <c r="O37" s="404" t="s">
        <v>185</v>
      </c>
      <c r="P37" s="405"/>
      <c r="Q37" s="405"/>
      <c r="R37" s="405"/>
      <c r="S37" s="405"/>
      <c r="T37" s="405"/>
      <c r="U37" s="405"/>
      <c r="V37" s="406"/>
    </row>
    <row r="38" spans="2:23" ht="15.75" thickBot="1" x14ac:dyDescent="0.3">
      <c r="O38" s="149"/>
      <c r="P38" s="150"/>
      <c r="Q38" s="150"/>
      <c r="R38" s="150"/>
      <c r="S38" s="150"/>
      <c r="T38" s="150"/>
      <c r="U38" s="150"/>
      <c r="V38" s="151"/>
    </row>
    <row r="39" spans="2:23" x14ac:dyDescent="0.25">
      <c r="O39" s="152"/>
      <c r="P39" s="153"/>
      <c r="Q39" s="154"/>
      <c r="R39" s="155" t="str">
        <f>R6</f>
        <v>2025/26</v>
      </c>
      <c r="S39" s="156" t="str">
        <f>S6</f>
        <v>2026/27</v>
      </c>
      <c r="T39" s="156" t="str">
        <f>T6</f>
        <v>2027/28</v>
      </c>
      <c r="U39" s="157" t="str">
        <f>U6</f>
        <v>2028/29</v>
      </c>
      <c r="V39" s="158" t="str">
        <f>V6</f>
        <v>2029/30</v>
      </c>
    </row>
    <row r="40" spans="2:23" x14ac:dyDescent="0.25">
      <c r="O40" s="160" t="s">
        <v>83</v>
      </c>
      <c r="P40" s="153"/>
      <c r="Q40" s="154"/>
      <c r="R40" s="161"/>
      <c r="S40" s="156"/>
      <c r="T40" s="156"/>
      <c r="U40" s="157"/>
      <c r="V40" s="158"/>
    </row>
    <row r="41" spans="2:23" x14ac:dyDescent="0.25">
      <c r="O41" s="152"/>
      <c r="P41" s="182" t="s">
        <v>84</v>
      </c>
      <c r="R41" s="162">
        <f>R33</f>
        <v>-0.3083608575957375</v>
      </c>
      <c r="S41" s="163">
        <f>S33</f>
        <v>0.17306550635144566</v>
      </c>
      <c r="T41" s="163">
        <f>T33</f>
        <v>-2.6330006232711319E-2</v>
      </c>
      <c r="U41" s="163">
        <f>U33</f>
        <v>-0.13210412494473217</v>
      </c>
      <c r="V41" s="164">
        <f>V33</f>
        <v>-4.8902708577642333E-2</v>
      </c>
    </row>
    <row r="42" spans="2:23" x14ac:dyDescent="0.25">
      <c r="O42" s="152"/>
      <c r="P42" s="182" t="s">
        <v>85</v>
      </c>
      <c r="R42" s="166">
        <f>AVERAGE(O34:R34)</f>
        <v>0.60833355822488999</v>
      </c>
      <c r="S42" s="167">
        <f t="shared" ref="S42:V43" si="12">R42</f>
        <v>0.60833355822488999</v>
      </c>
      <c r="T42" s="167">
        <f t="shared" si="12"/>
        <v>0.60833355822488999</v>
      </c>
      <c r="U42" s="167">
        <f t="shared" si="12"/>
        <v>0.60833355822488999</v>
      </c>
      <c r="V42" s="168">
        <f t="shared" si="12"/>
        <v>0.60833355822488999</v>
      </c>
    </row>
    <row r="43" spans="2:23" x14ac:dyDescent="0.25">
      <c r="O43" s="152"/>
      <c r="P43" s="182" t="s">
        <v>111</v>
      </c>
      <c r="R43" s="166">
        <f>AVERAGE(S33:V33)</f>
        <v>-8.5678333509100393E-3</v>
      </c>
      <c r="S43" s="167">
        <f t="shared" si="12"/>
        <v>-8.5678333509100393E-3</v>
      </c>
      <c r="T43" s="167">
        <f t="shared" si="12"/>
        <v>-8.5678333509100393E-3</v>
      </c>
      <c r="U43" s="167">
        <f t="shared" si="12"/>
        <v>-8.5678333509100393E-3</v>
      </c>
      <c r="V43" s="168">
        <f t="shared" si="12"/>
        <v>-8.5678333509100393E-3</v>
      </c>
    </row>
    <row r="44" spans="2:23" x14ac:dyDescent="0.25">
      <c r="O44" s="160" t="s">
        <v>86</v>
      </c>
      <c r="P44" s="154"/>
      <c r="Q44" s="170"/>
      <c r="R44" s="94"/>
      <c r="S44" s="154"/>
      <c r="T44" s="154"/>
      <c r="U44" s="154"/>
      <c r="V44" s="171"/>
    </row>
    <row r="45" spans="2:23" x14ac:dyDescent="0.25">
      <c r="M45" s="14"/>
      <c r="O45" s="152"/>
      <c r="P45" s="154" t="s">
        <v>87</v>
      </c>
      <c r="Q45" s="172"/>
      <c r="R45" s="173">
        <f>R7</f>
        <v>42</v>
      </c>
      <c r="S45" s="174">
        <f>R45+(R45*S41)</f>
        <v>49.268751266760717</v>
      </c>
      <c r="T45" s="174">
        <f>S45+(S45*T41)</f>
        <v>47.971504738829005</v>
      </c>
      <c r="U45" s="174">
        <f>T45+(T45*U41)</f>
        <v>41.634271083023926</v>
      </c>
      <c r="V45" s="175">
        <f>U45+(U45*V41)</f>
        <v>39.598242457408247</v>
      </c>
    </row>
    <row r="46" spans="2:23" x14ac:dyDescent="0.25">
      <c r="M46" s="14"/>
      <c r="O46" s="152"/>
      <c r="P46" s="154" t="s">
        <v>89</v>
      </c>
      <c r="Q46" s="172"/>
      <c r="R46" s="173">
        <f>R45</f>
        <v>42</v>
      </c>
      <c r="S46" s="174">
        <f>S42*S31</f>
        <v>43.413662416026277</v>
      </c>
      <c r="T46" s="174">
        <f>T42*T31</f>
        <v>42.270580414027478</v>
      </c>
      <c r="U46" s="174">
        <f>U42*U31</f>
        <v>36.686462377526439</v>
      </c>
      <c r="V46" s="175">
        <f>V42*V31</f>
        <v>34.664201717691626</v>
      </c>
      <c r="W46" s="287"/>
    </row>
    <row r="47" spans="2:23" ht="15.75" thickBot="1" x14ac:dyDescent="0.3">
      <c r="M47" s="14"/>
      <c r="O47" s="176"/>
      <c r="P47" s="177" t="s">
        <v>88</v>
      </c>
      <c r="Q47" s="178"/>
      <c r="R47" s="179">
        <f>R46</f>
        <v>42</v>
      </c>
      <c r="S47" s="180">
        <f>R47*(1+S43)</f>
        <v>41.640150999261778</v>
      </c>
      <c r="T47" s="180">
        <f>S47*(1+T43)</f>
        <v>41.283385124793369</v>
      </c>
      <c r="U47" s="180">
        <f>T47*(1+U43)</f>
        <v>40.929675960882705</v>
      </c>
      <c r="V47" s="181">
        <f>U47*(1+V43)</f>
        <v>40.578997318143109</v>
      </c>
    </row>
    <row r="48" spans="2:23" ht="15.75" thickBot="1" x14ac:dyDescent="0.3"/>
    <row r="49" spans="15:23" x14ac:dyDescent="0.25">
      <c r="O49" s="404" t="s">
        <v>118</v>
      </c>
      <c r="P49" s="405"/>
      <c r="Q49" s="405"/>
      <c r="R49" s="405"/>
      <c r="S49" s="405"/>
      <c r="T49" s="405"/>
      <c r="U49" s="405"/>
      <c r="V49" s="406"/>
    </row>
    <row r="50" spans="15:23" x14ac:dyDescent="0.25">
      <c r="O50" s="218"/>
      <c r="P50" s="219"/>
      <c r="Q50" s="219"/>
      <c r="R50" s="219"/>
      <c r="S50" s="219"/>
      <c r="T50" s="219"/>
      <c r="U50" s="219"/>
      <c r="V50" s="220"/>
    </row>
    <row r="51" spans="15:23" ht="15.75" thickBot="1" x14ac:dyDescent="0.3">
      <c r="O51" s="221" t="s">
        <v>117</v>
      </c>
      <c r="P51" s="222"/>
      <c r="Q51" s="222"/>
      <c r="R51" s="222"/>
      <c r="S51" s="272">
        <f>AVERAGE(L3:R3)</f>
        <v>0.82144466771539559</v>
      </c>
      <c r="T51" s="272">
        <f>S51</f>
        <v>0.82144466771539559</v>
      </c>
      <c r="U51" s="272">
        <f>T51</f>
        <v>0.82144466771539559</v>
      </c>
      <c r="V51" s="273">
        <f>U51</f>
        <v>0.82144466771539559</v>
      </c>
    </row>
    <row r="52" spans="15:23" x14ac:dyDescent="0.25">
      <c r="O52" s="152"/>
      <c r="P52" s="153"/>
      <c r="Q52" s="154"/>
      <c r="R52" s="155" t="str">
        <f>R39</f>
        <v>2025/26</v>
      </c>
      <c r="S52" s="156" t="str">
        <f>S39</f>
        <v>2026/27</v>
      </c>
      <c r="T52" s="156" t="str">
        <f>T39</f>
        <v>2027/28</v>
      </c>
      <c r="U52" s="157" t="str">
        <f>U39</f>
        <v>2028/29</v>
      </c>
      <c r="V52" s="158" t="str">
        <f>V39</f>
        <v>2029/30</v>
      </c>
    </row>
    <row r="53" spans="15:23" x14ac:dyDescent="0.25">
      <c r="O53" s="160" t="s">
        <v>83</v>
      </c>
      <c r="P53" s="153"/>
      <c r="Q53" s="154"/>
      <c r="R53" s="161"/>
      <c r="S53" s="156"/>
      <c r="T53" s="156"/>
      <c r="U53" s="157"/>
      <c r="V53" s="158"/>
    </row>
    <row r="54" spans="15:23" x14ac:dyDescent="0.25">
      <c r="O54" s="152"/>
      <c r="P54" s="182" t="s">
        <v>84</v>
      </c>
      <c r="R54" s="162">
        <f>R41</f>
        <v>-0.3083608575957375</v>
      </c>
      <c r="S54" s="163">
        <f>S41</f>
        <v>0.17306550635144566</v>
      </c>
      <c r="T54" s="163">
        <f>T41</f>
        <v>-2.6330006232711319E-2</v>
      </c>
      <c r="U54" s="163">
        <f>U41</f>
        <v>-0.13210412494473217</v>
      </c>
      <c r="V54" s="164">
        <f>V41</f>
        <v>-4.8902708577642333E-2</v>
      </c>
    </row>
    <row r="55" spans="15:23" x14ac:dyDescent="0.25">
      <c r="O55" s="152"/>
      <c r="P55" s="182" t="s">
        <v>85</v>
      </c>
      <c r="R55" s="166">
        <f>R42</f>
        <v>0.60833355822488999</v>
      </c>
      <c r="S55" s="167">
        <f t="shared" ref="R55:V56" si="13">S42</f>
        <v>0.60833355822488999</v>
      </c>
      <c r="T55" s="167">
        <f t="shared" si="13"/>
        <v>0.60833355822488999</v>
      </c>
      <c r="U55" s="167">
        <f t="shared" si="13"/>
        <v>0.60833355822488999</v>
      </c>
      <c r="V55" s="168">
        <f t="shared" si="13"/>
        <v>0.60833355822488999</v>
      </c>
    </row>
    <row r="56" spans="15:23" x14ac:dyDescent="0.25">
      <c r="O56" s="152"/>
      <c r="P56" s="182" t="s">
        <v>111</v>
      </c>
      <c r="R56" s="166">
        <f t="shared" si="13"/>
        <v>-8.5678333509100393E-3</v>
      </c>
      <c r="S56" s="167">
        <f t="shared" si="13"/>
        <v>-8.5678333509100393E-3</v>
      </c>
      <c r="T56" s="167">
        <f t="shared" si="13"/>
        <v>-8.5678333509100393E-3</v>
      </c>
      <c r="U56" s="167">
        <f t="shared" si="13"/>
        <v>-8.5678333509100393E-3</v>
      </c>
      <c r="V56" s="168">
        <f t="shared" si="13"/>
        <v>-8.5678333509100393E-3</v>
      </c>
    </row>
    <row r="57" spans="15:23" x14ac:dyDescent="0.25">
      <c r="O57" s="160" t="s">
        <v>86</v>
      </c>
      <c r="P57" s="154"/>
      <c r="Q57" s="170"/>
      <c r="R57" s="94"/>
      <c r="S57" s="154"/>
      <c r="T57" s="154"/>
      <c r="U57" s="154"/>
      <c r="V57" s="171"/>
    </row>
    <row r="58" spans="15:23" x14ac:dyDescent="0.25">
      <c r="O58" s="152"/>
      <c r="P58" s="154" t="s">
        <v>87</v>
      </c>
      <c r="Q58" s="172"/>
      <c r="R58" s="173">
        <f>R8</f>
        <v>38</v>
      </c>
      <c r="S58" s="174">
        <f>(S45*S51)</f>
        <v>40.471553013076729</v>
      </c>
      <c r="T58" s="174">
        <f>(T45*T51)</f>
        <v>39.405936769994916</v>
      </c>
      <c r="U58" s="174">
        <f>(U45*U51)</f>
        <v>34.200249975367292</v>
      </c>
      <c r="V58" s="175">
        <f>(V45*V51)</f>
        <v>32.527765117539388</v>
      </c>
    </row>
    <row r="59" spans="15:23" x14ac:dyDescent="0.25">
      <c r="O59" s="152"/>
      <c r="P59" s="154" t="s">
        <v>89</v>
      </c>
      <c r="Q59" s="172"/>
      <c r="R59" s="173">
        <f>R58</f>
        <v>38</v>
      </c>
      <c r="S59" s="174">
        <f>(S46*S51)</f>
        <v>35.66192149764106</v>
      </c>
      <c r="T59" s="174">
        <f>(T46*T51)</f>
        <v>34.722942882337712</v>
      </c>
      <c r="U59" s="174">
        <f>(U46*U51)</f>
        <v>30.135898897360569</v>
      </c>
      <c r="V59" s="175">
        <f>(V46*V51)</f>
        <v>28.474723661608643</v>
      </c>
      <c r="W59" s="287"/>
    </row>
    <row r="60" spans="15:23" ht="15.75" thickBot="1" x14ac:dyDescent="0.3">
      <c r="O60" s="176"/>
      <c r="P60" s="177" t="s">
        <v>88</v>
      </c>
      <c r="Q60" s="178"/>
      <c r="R60" s="179">
        <f>R59</f>
        <v>38</v>
      </c>
      <c r="S60" s="180">
        <f>(S47*S51)</f>
        <v>34.205080001207492</v>
      </c>
      <c r="T60" s="180">
        <f>(T47*T51)</f>
        <v>33.912016576002593</v>
      </c>
      <c r="U60" s="180">
        <f>(U47*U51)</f>
        <v>33.621464069386107</v>
      </c>
      <c r="V60" s="181">
        <f>(V47*V51)</f>
        <v>33.333400968225995</v>
      </c>
    </row>
  </sheetData>
  <mergeCells count="4">
    <mergeCell ref="C24:Q24"/>
    <mergeCell ref="C26:Q26"/>
    <mergeCell ref="O37:V37"/>
    <mergeCell ref="O49:V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Charts</vt:lpstr>
      </vt:variant>
      <vt:variant>
        <vt:i4>3</vt:i4>
      </vt:variant>
    </vt:vector>
  </HeadingPairs>
  <TitlesOfParts>
    <vt:vector size="38" baseType="lpstr">
      <vt:lpstr>Births by Elem (Present)</vt:lpstr>
      <vt:lpstr>LOAD-Births by Elem</vt:lpstr>
      <vt:lpstr>LOAD-K and 1 by Elm </vt:lpstr>
      <vt:lpstr>EXPORT TABLE-Births to K Est.</vt:lpstr>
      <vt:lpstr>BVSD Trend</vt:lpstr>
      <vt:lpstr>BVSD Birth to K</vt:lpstr>
      <vt:lpstr>Aspen Crk</vt:lpstr>
      <vt:lpstr>Bear Creek</vt:lpstr>
      <vt:lpstr>BC-Mesa</vt:lpstr>
      <vt:lpstr>Birch</vt:lpstr>
      <vt:lpstr>Coal Creek</vt:lpstr>
      <vt:lpstr>Columbine</vt:lpstr>
      <vt:lpstr>Creekside</vt:lpstr>
      <vt:lpstr>Crest View</vt:lpstr>
      <vt:lpstr>Douglass</vt:lpstr>
      <vt:lpstr>Eisenhower</vt:lpstr>
      <vt:lpstr>Eldorado</vt:lpstr>
      <vt:lpstr>Emerald</vt:lpstr>
      <vt:lpstr>Fireside</vt:lpstr>
      <vt:lpstr>Flatirons</vt:lpstr>
      <vt:lpstr>Foothill</vt:lpstr>
      <vt:lpstr>Gold Hill</vt:lpstr>
      <vt:lpstr>Heatherwood</vt:lpstr>
      <vt:lpstr>Jamestown</vt:lpstr>
      <vt:lpstr>Kohl</vt:lpstr>
      <vt:lpstr>Lafayette</vt:lpstr>
      <vt:lpstr>Louisville</vt:lpstr>
      <vt:lpstr>Meadowlark</vt:lpstr>
      <vt:lpstr>Mesa</vt:lpstr>
      <vt:lpstr>Monarch</vt:lpstr>
      <vt:lpstr>Nederland</vt:lpstr>
      <vt:lpstr>Ryan</vt:lpstr>
      <vt:lpstr>Sanchez</vt:lpstr>
      <vt:lpstr>Superior</vt:lpstr>
      <vt:lpstr>Whittier</vt:lpstr>
      <vt:lpstr>Trend Slide</vt:lpstr>
      <vt:lpstr>Births By School Graph</vt:lpstr>
      <vt:lpstr>BVSD B to K Slide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Segrue</dc:creator>
  <cp:lastModifiedBy>Glen Segrue</cp:lastModifiedBy>
  <cp:lastPrinted>2025-12-02T20:04:28Z</cp:lastPrinted>
  <dcterms:created xsi:type="dcterms:W3CDTF">2022-08-01T18:59:37Z</dcterms:created>
  <dcterms:modified xsi:type="dcterms:W3CDTF">2026-01-20T17:13:50Z</dcterms:modified>
</cp:coreProperties>
</file>